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اسدی\تعرفه\تعرفه 1400\"/>
    </mc:Choice>
  </mc:AlternateContent>
  <bookViews>
    <workbookView xWindow="0" yWindow="0" windowWidth="24000" windowHeight="9600"/>
  </bookViews>
  <sheets>
    <sheet name="سرپایی1400" sheetId="1" r:id="rId1"/>
  </sheets>
  <definedNames>
    <definedName name="_xlnm._FilterDatabase" localSheetId="0" hidden="1">سرپایی1400!$A$1:$S$74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2" i="1" l="1"/>
  <c r="P41" i="1"/>
  <c r="P31" i="1"/>
  <c r="P29" i="1"/>
  <c r="P28" i="1"/>
  <c r="P27" i="1"/>
  <c r="P26" i="1"/>
  <c r="P25" i="1"/>
  <c r="P24" i="1"/>
  <c r="P23" i="1"/>
  <c r="P22" i="1"/>
  <c r="P21" i="1"/>
  <c r="P20" i="1"/>
  <c r="P19" i="1"/>
  <c r="O72" i="1"/>
  <c r="O41" i="1"/>
  <c r="O31" i="1"/>
  <c r="O29" i="1"/>
  <c r="O28" i="1"/>
  <c r="O27" i="1"/>
  <c r="O26" i="1"/>
  <c r="O25" i="1"/>
  <c r="O24" i="1"/>
  <c r="O23" i="1"/>
  <c r="O22" i="1"/>
  <c r="O21" i="1"/>
  <c r="O20" i="1"/>
  <c r="O19" i="1"/>
  <c r="N72" i="1"/>
  <c r="N41" i="1"/>
  <c r="N31" i="1"/>
  <c r="N29" i="1"/>
  <c r="N28" i="1"/>
  <c r="N27" i="1"/>
  <c r="N26" i="1"/>
  <c r="N25" i="1"/>
  <c r="N24" i="1"/>
  <c r="N23" i="1"/>
  <c r="N22" i="1"/>
  <c r="N21" i="1"/>
  <c r="N20" i="1"/>
  <c r="N19" i="1"/>
  <c r="M72" i="1"/>
  <c r="M41" i="1"/>
  <c r="M31" i="1"/>
  <c r="M29" i="1"/>
  <c r="M28" i="1"/>
  <c r="M27" i="1"/>
  <c r="M26" i="1"/>
  <c r="M25" i="1"/>
  <c r="M24" i="1"/>
  <c r="M23" i="1"/>
  <c r="M22" i="1"/>
  <c r="M21" i="1"/>
  <c r="M20" i="1"/>
  <c r="M19" i="1"/>
  <c r="P74" i="1"/>
  <c r="P73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0" i="1"/>
  <c r="P39" i="1"/>
  <c r="P38" i="1"/>
  <c r="P37" i="1"/>
  <c r="P36" i="1"/>
  <c r="P35" i="1"/>
  <c r="P34" i="1"/>
  <c r="P33" i="1"/>
  <c r="P32" i="1"/>
  <c r="P30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74" i="1"/>
  <c r="O73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0" i="1"/>
  <c r="O39" i="1"/>
  <c r="O38" i="1"/>
  <c r="O37" i="1"/>
  <c r="O36" i="1"/>
  <c r="O35" i="1"/>
  <c r="O34" i="1"/>
  <c r="O33" i="1"/>
  <c r="O32" i="1"/>
  <c r="O3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74" i="1"/>
  <c r="N73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0" i="1"/>
  <c r="N39" i="1"/>
  <c r="N38" i="1"/>
  <c r="N37" i="1"/>
  <c r="N36" i="1"/>
  <c r="N35" i="1"/>
  <c r="N34" i="1"/>
  <c r="N33" i="1"/>
  <c r="N32" i="1"/>
  <c r="N30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74" i="1"/>
  <c r="M73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0" i="1"/>
  <c r="M39" i="1"/>
  <c r="M38" i="1"/>
  <c r="M37" i="1"/>
  <c r="M36" i="1"/>
  <c r="M35" i="1"/>
  <c r="M34" i="1"/>
  <c r="M33" i="1"/>
  <c r="M32" i="1"/>
  <c r="M30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S74" i="1" l="1"/>
  <c r="T74" i="1"/>
  <c r="Q74" i="1"/>
  <c r="R74" i="1"/>
  <c r="S73" i="1"/>
  <c r="T73" i="1"/>
  <c r="Q73" i="1"/>
  <c r="R73" i="1"/>
  <c r="S72" i="1"/>
  <c r="S71" i="1"/>
  <c r="R70" i="1"/>
  <c r="S70" i="1"/>
  <c r="Q69" i="1"/>
  <c r="R69" i="1"/>
  <c r="S69" i="1"/>
  <c r="T68" i="1"/>
  <c r="Q68" i="1"/>
  <c r="R68" i="1"/>
  <c r="S68" i="1"/>
  <c r="S67" i="1"/>
  <c r="R66" i="1"/>
  <c r="S66" i="1"/>
  <c r="Q65" i="1"/>
  <c r="R65" i="1"/>
  <c r="S65" i="1"/>
  <c r="T64" i="1"/>
  <c r="Q64" i="1"/>
  <c r="R64" i="1"/>
  <c r="S64" i="1"/>
  <c r="S63" i="1"/>
  <c r="R62" i="1"/>
  <c r="S62" i="1"/>
  <c r="Q61" i="1"/>
  <c r="R61" i="1"/>
  <c r="S61" i="1"/>
  <c r="T60" i="1"/>
  <c r="Q60" i="1"/>
  <c r="R60" i="1"/>
  <c r="S60" i="1"/>
  <c r="S59" i="1"/>
  <c r="R58" i="1"/>
  <c r="S58" i="1"/>
  <c r="Q57" i="1"/>
  <c r="R57" i="1"/>
  <c r="S57" i="1"/>
  <c r="T56" i="1"/>
  <c r="Q56" i="1"/>
  <c r="R56" i="1"/>
  <c r="S56" i="1"/>
  <c r="S55" i="1"/>
  <c r="R54" i="1"/>
  <c r="S54" i="1"/>
  <c r="Q53" i="1"/>
  <c r="R53" i="1"/>
  <c r="S53" i="1"/>
  <c r="T52" i="1"/>
  <c r="Q52" i="1"/>
  <c r="S52" i="1"/>
  <c r="S51" i="1"/>
  <c r="T50" i="1"/>
  <c r="Q50" i="1"/>
  <c r="S50" i="1"/>
  <c r="S49" i="1"/>
  <c r="T49" i="1"/>
  <c r="Q49" i="1"/>
  <c r="R49" i="1"/>
  <c r="S48" i="1"/>
  <c r="T48" i="1"/>
  <c r="Q48" i="1"/>
  <c r="R48" i="1"/>
  <c r="S47" i="1"/>
  <c r="T47" i="1"/>
  <c r="Q47" i="1"/>
  <c r="R47" i="1"/>
  <c r="S46" i="1"/>
  <c r="T46" i="1"/>
  <c r="Q46" i="1"/>
  <c r="R46" i="1"/>
  <c r="S45" i="1"/>
  <c r="S44" i="1"/>
  <c r="T44" i="1"/>
  <c r="Q44" i="1"/>
  <c r="R44" i="1"/>
  <c r="T43" i="1"/>
  <c r="Q43" i="1"/>
  <c r="S43" i="1"/>
  <c r="S42" i="1"/>
  <c r="T42" i="1"/>
  <c r="Q42" i="1"/>
  <c r="R42" i="1"/>
  <c r="S41" i="1"/>
  <c r="Q40" i="1"/>
  <c r="R40" i="1"/>
  <c r="S40" i="1"/>
  <c r="T39" i="1"/>
  <c r="Q39" i="1"/>
  <c r="S39" i="1"/>
  <c r="S38" i="1"/>
  <c r="T38" i="1"/>
  <c r="Q38" i="1"/>
  <c r="R38" i="1"/>
  <c r="S37" i="1"/>
  <c r="Q36" i="1"/>
  <c r="R36" i="1"/>
  <c r="S36" i="1"/>
  <c r="T35" i="1"/>
  <c r="Q35" i="1"/>
  <c r="R35" i="1"/>
  <c r="S35" i="1"/>
  <c r="T34" i="1"/>
  <c r="S34" i="1"/>
  <c r="S33" i="1"/>
  <c r="Q32" i="1"/>
  <c r="R32" i="1"/>
  <c r="S32" i="1"/>
  <c r="T31" i="1"/>
  <c r="Q31" i="1"/>
  <c r="R31" i="1"/>
  <c r="S31" i="1"/>
  <c r="T30" i="1"/>
  <c r="S30" i="1"/>
  <c r="S29" i="1"/>
  <c r="S28" i="1"/>
  <c r="T27" i="1"/>
  <c r="S27" i="1"/>
  <c r="T26" i="1"/>
  <c r="S26" i="1"/>
  <c r="S25" i="1"/>
  <c r="S24" i="1"/>
  <c r="T23" i="1"/>
  <c r="S23" i="1"/>
  <c r="T22" i="1"/>
  <c r="S22" i="1"/>
  <c r="S21" i="1"/>
  <c r="S20" i="1"/>
  <c r="T19" i="1"/>
  <c r="S19" i="1"/>
  <c r="T18" i="1"/>
  <c r="S18" i="1"/>
  <c r="S17" i="1"/>
  <c r="T17" i="1"/>
  <c r="Q17" i="1"/>
  <c r="R17" i="1"/>
  <c r="Q16" i="1"/>
  <c r="R16" i="1"/>
  <c r="S16" i="1"/>
  <c r="T15" i="1"/>
  <c r="Q15" i="1"/>
  <c r="S15" i="1"/>
  <c r="T14" i="1"/>
  <c r="S14" i="1"/>
  <c r="S13" i="1"/>
  <c r="Q12" i="1"/>
  <c r="R12" i="1"/>
  <c r="S12" i="1"/>
  <c r="T11" i="1"/>
  <c r="Q11" i="1"/>
  <c r="S11" i="1"/>
  <c r="T10" i="1"/>
  <c r="S10" i="1"/>
  <c r="S9" i="1"/>
  <c r="Q8" i="1"/>
  <c r="R8" i="1"/>
  <c r="S8" i="1"/>
  <c r="S7" i="1"/>
  <c r="T7" i="1"/>
  <c r="Q7" i="1"/>
  <c r="R7" i="1"/>
  <c r="T6" i="1"/>
  <c r="S6" i="1"/>
  <c r="S5" i="1"/>
  <c r="Q4" i="1"/>
  <c r="R4" i="1"/>
  <c r="S4" i="1"/>
  <c r="T3" i="1"/>
  <c r="Q3" i="1"/>
  <c r="S3" i="1"/>
  <c r="T2" i="1"/>
  <c r="S2" i="1"/>
  <c r="R2" i="1"/>
  <c r="R72" i="1" l="1"/>
  <c r="R19" i="1"/>
  <c r="R20" i="1"/>
  <c r="R24" i="1"/>
  <c r="R27" i="1"/>
  <c r="R28" i="1"/>
  <c r="Q72" i="1"/>
  <c r="Q19" i="1"/>
  <c r="Q20" i="1"/>
  <c r="Q23" i="1"/>
  <c r="Q24" i="1"/>
  <c r="Q27" i="1"/>
  <c r="Q28" i="1"/>
  <c r="T72" i="1"/>
  <c r="R9" i="1"/>
  <c r="T4" i="1"/>
  <c r="Q5" i="1"/>
  <c r="R6" i="1"/>
  <c r="T8" i="1"/>
  <c r="Q9" i="1"/>
  <c r="R10" i="1"/>
  <c r="T12" i="1"/>
  <c r="Q13" i="1"/>
  <c r="R14" i="1"/>
  <c r="T16" i="1"/>
  <c r="R18" i="1"/>
  <c r="T20" i="1"/>
  <c r="Q21" i="1"/>
  <c r="R22" i="1"/>
  <c r="T24" i="1"/>
  <c r="Q25" i="1"/>
  <c r="R26" i="1"/>
  <c r="T28" i="1"/>
  <c r="Q29" i="1"/>
  <c r="R30" i="1"/>
  <c r="T32" i="1"/>
  <c r="Q33" i="1"/>
  <c r="R34" i="1"/>
  <c r="T36" i="1"/>
  <c r="Q37" i="1"/>
  <c r="T40" i="1"/>
  <c r="Q41" i="1"/>
  <c r="Q45" i="1"/>
  <c r="R50" i="1"/>
  <c r="R5" i="1"/>
  <c r="R3" i="1"/>
  <c r="T5" i="1"/>
  <c r="Q6" i="1"/>
  <c r="T9" i="1"/>
  <c r="Q10" i="1"/>
  <c r="R11" i="1"/>
  <c r="T13" i="1"/>
  <c r="Q14" i="1"/>
  <c r="R15" i="1"/>
  <c r="Q18" i="1"/>
  <c r="T21" i="1"/>
  <c r="Q22" i="1"/>
  <c r="R23" i="1"/>
  <c r="T25" i="1"/>
  <c r="Q26" i="1"/>
  <c r="T29" i="1"/>
  <c r="Q30" i="1"/>
  <c r="T33" i="1"/>
  <c r="Q34" i="1"/>
  <c r="T37" i="1"/>
  <c r="R39" i="1"/>
  <c r="T41" i="1"/>
  <c r="R43" i="1"/>
  <c r="T45" i="1"/>
  <c r="R51" i="1"/>
  <c r="T53" i="1"/>
  <c r="Q54" i="1"/>
  <c r="R55" i="1"/>
  <c r="T57" i="1"/>
  <c r="Q58" i="1"/>
  <c r="R59" i="1"/>
  <c r="T61" i="1"/>
  <c r="Q62" i="1"/>
  <c r="R63" i="1"/>
  <c r="T65" i="1"/>
  <c r="Q66" i="1"/>
  <c r="R67" i="1"/>
  <c r="T69" i="1"/>
  <c r="Q70" i="1"/>
  <c r="R71" i="1"/>
  <c r="Q51" i="1"/>
  <c r="R52" i="1"/>
  <c r="T54" i="1"/>
  <c r="Q55" i="1"/>
  <c r="T58" i="1"/>
  <c r="Q59" i="1"/>
  <c r="T62" i="1"/>
  <c r="Q63" i="1"/>
  <c r="T66" i="1"/>
  <c r="Q67" i="1"/>
  <c r="T70" i="1"/>
  <c r="Q71" i="1"/>
  <c r="R13" i="1"/>
  <c r="R21" i="1"/>
  <c r="R25" i="1"/>
  <c r="R29" i="1"/>
  <c r="R33" i="1"/>
  <c r="R37" i="1"/>
  <c r="R41" i="1"/>
  <c r="R45" i="1"/>
  <c r="T51" i="1"/>
  <c r="T55" i="1"/>
  <c r="T59" i="1"/>
  <c r="T63" i="1"/>
  <c r="T67" i="1"/>
  <c r="T71" i="1"/>
  <c r="Q2" i="1"/>
</calcChain>
</file>

<file path=xl/comments1.xml><?xml version="1.0" encoding="utf-8"?>
<comments xmlns="http://schemas.openxmlformats.org/spreadsheetml/2006/main">
  <authors>
    <author>Author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این کد بدلیل داشتن جنبه زیبایی در تعهد بیمه پایه نمی باشد.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در صورتیکه این خدمت جنبه زیبایی داشته باشد در تعهد بیمه پایه نمی باشد.</t>
        </r>
      </text>
    </comment>
  </commentList>
</comments>
</file>

<file path=xl/sharedStrings.xml><?xml version="1.0" encoding="utf-8"?>
<sst xmlns="http://schemas.openxmlformats.org/spreadsheetml/2006/main" count="336" uniqueCount="134">
  <si>
    <t>گروه اصلی</t>
  </si>
  <si>
    <t>دسته بندی</t>
  </si>
  <si>
    <t>کد ملی خدمت</t>
  </si>
  <si>
    <t>ویژگی کد</t>
  </si>
  <si>
    <t>شرح کد</t>
  </si>
  <si>
    <t>توضیحات</t>
  </si>
  <si>
    <t>جنبه زیبایی و یا درمان غیرضروری</t>
  </si>
  <si>
    <t>وابستگی</t>
  </si>
  <si>
    <t xml:space="preserve">شرایط تعهد بیمه </t>
  </si>
  <si>
    <t>کل</t>
  </si>
  <si>
    <t xml:space="preserve">حرفه ای </t>
  </si>
  <si>
    <t>فنی</t>
  </si>
  <si>
    <t>مبلغ کل تعرفه دولتی</t>
  </si>
  <si>
    <t>مبلغ کل تعرفه خصوصی</t>
  </si>
  <si>
    <t>مبلغ کل تعرفه غیردولتی</t>
  </si>
  <si>
    <t>مبلغ کل تعرفه خیریه</t>
  </si>
  <si>
    <t>سهم بیماربیمه ای در تعرفه غیردولتی</t>
  </si>
  <si>
    <t>سهم بیماربیمه ای در تعرفه خصوصی</t>
  </si>
  <si>
    <t>سهم بیماربیمه ای در تعرفه خیریه</t>
  </si>
  <si>
    <t>پوست</t>
  </si>
  <si>
    <t xml:space="preserve">میخچه - پینه </t>
  </si>
  <si>
    <t>#</t>
  </si>
  <si>
    <r>
      <t xml:space="preserve">تراشيدن يا بريدن ضايعه شاخي خوش‌خيم </t>
    </r>
    <r>
      <rPr>
        <sz val="12"/>
        <color rgb="FFFF0000"/>
        <rFont val="B Nazanin"/>
        <charset val="178"/>
      </rPr>
      <t xml:space="preserve">(مثل ميخچه و پينه ) </t>
    </r>
    <r>
      <rPr>
        <sz val="12"/>
        <color theme="1"/>
        <rFont val="B Nazanin"/>
        <charset val="178"/>
      </rPr>
      <t>تا دو ضایعه</t>
    </r>
  </si>
  <si>
    <t>مشروط</t>
  </si>
  <si>
    <t xml:space="preserve">تراشيدن يا بريدن ضايعه شاخي خوش‌خيم (مثل ميخچه و پينه ) بیش از دو ضایعه </t>
  </si>
  <si>
    <t>نمونه برداری پوست</t>
  </si>
  <si>
    <t>نمونه‌برداري پوست، بافت زيرجلدي و يا بافت مخاطي (شامل ترميم اوليه)، منفرد یا متعدد</t>
  </si>
  <si>
    <t>پانچ بیوپسی پوست؛ منفرد یا متعدد</t>
  </si>
  <si>
    <t>دارد</t>
  </si>
  <si>
    <t xml:space="preserve">برداشتن تكمه‌هاي پوستي، متعدد (تكمه‌هاي فيبروكوتانئوس)، در هر جاي بدن؛ با هر تعداد ضایعه </t>
  </si>
  <si>
    <t>بخیه</t>
  </si>
  <si>
    <t>#*</t>
  </si>
  <si>
    <t>بخیه آماده یا چسب بخیه به هر اندازه</t>
  </si>
  <si>
    <t>ترميم ساده زخم‌هاي سطحي ناحيه پوست سر، گردن، زير بغل، اعضاي تناسلي خارجي، تنه و يا اندام‌ها (شامل دست‌ها و پاها)؛ تا 10 سانتيمتر</t>
  </si>
  <si>
    <t>#+</t>
  </si>
  <si>
    <t>ترميم ساده زخم‌هاي سطحي ناحيه پوست سر، گردن، زير بغل، اعضاي تناسلي خارجي، تنه و يا اندام‌ها (شامل دست‌ها و پاها)؛ به ازای هر 5 سانتيمتر اضافه</t>
  </si>
  <si>
    <t>ترميم ساده زخم‌هاي سطحي ناحيه صورت، گوش‌ها، پلك‌ها، بيني، لب‌ها و يا پرده‌هاي مخاطي؛ تا 7 سانتيمتر</t>
  </si>
  <si>
    <t>ترميم ساده زخم‌هاي سطحي ناحيه صورت، گوش‌ها، پلك‌ها، بيني، لب‌ها و يا پرده‌هاي مخاطي؛ به ازای هر 3 سانتيمتر اضافه</t>
  </si>
  <si>
    <t>این کد به تنهایی محاسبه ندارد لذا به  کد ۱۰۰۲۲۵ مراجعه گردد</t>
  </si>
  <si>
    <t>کشیدن بخیه تا 10 گره یا تا 10 سانتی متر توسط پزشک دیگر</t>
  </si>
  <si>
    <t>در صورت انجام در اورژانس در تعهد بیمه میباشد</t>
  </si>
  <si>
    <t>کشیدن بخیه بیش از 10 گره یا بیش از 10 سانتمتر توسط پزشک دیگر</t>
  </si>
  <si>
    <t>پانسمان</t>
  </si>
  <si>
    <t xml:space="preserve">شستشو و پانسمان ساده کوچک یا متوسط تا 20 سانتیمتر </t>
  </si>
  <si>
    <t>شستشو و پانسمان ساده بزرگ بیش از20 سانتیمتر</t>
  </si>
  <si>
    <t>تخریب ضایعات پوست</t>
  </si>
  <si>
    <t xml:space="preserve">تخريب ضايعات خوش‌خيم به هر روش؛ به ازای هر جلسه </t>
  </si>
  <si>
    <t xml:space="preserve">تخریب زگیل و مولوسکوم با هر تعداد ضایعه </t>
  </si>
  <si>
    <t>(برای تخریب زگیل های معمولی یا پلانتار به کدهای 100575 و 100580 مراجعه گردد)</t>
  </si>
  <si>
    <t xml:space="preserve">کوتریزاسیون شیمیایی برای بافت گرانولاسیون، نسج برجسته، سینوس یا فیستول؛ هر تعداد ضایعه </t>
  </si>
  <si>
    <t>دستگاه استخوانی عضلانی</t>
  </si>
  <si>
    <t>گچ‌گیری و باند پیچی</t>
  </si>
  <si>
    <t>به‌کارگیری آتل بلند یا کوتاه پا</t>
  </si>
  <si>
    <t>باندپیچی، لگن، زانو، مچ پا و یا پا</t>
  </si>
  <si>
    <t>باندپیچی، انگشتان پا</t>
  </si>
  <si>
    <t>باندپیچی آتل Denis-Browne</t>
  </si>
  <si>
    <t xml:space="preserve">برداشتن یا دو نیم کردن گچ باز کردن پنجره یا اصلاح گچ به‌غیره از کلاپ فوت </t>
  </si>
  <si>
    <t>برداشتن گچ بلند بازو یا گچ بلند ساق</t>
  </si>
  <si>
    <t>اسپایکای لگن یا شانه Minerva, Risser jacket</t>
  </si>
  <si>
    <t>Turn buckle jacket</t>
  </si>
  <si>
    <t>اصلاح اسپایکا، گچ بدن یا ژاکت</t>
  </si>
  <si>
    <t>باز کردن پنجره در گچ</t>
  </si>
  <si>
    <t>گوه برداشتن از گج کلاپ فوت</t>
  </si>
  <si>
    <t>دستگاه تنفس</t>
  </si>
  <si>
    <t>بینی</t>
  </si>
  <si>
    <t xml:space="preserve">درآوردن جسم خارجي از بینی </t>
  </si>
  <si>
    <t>كنترل خونريزي یا تامپون قدامي بيني (يك طرفه يا دو طرفه، با يا بدون كوتريزاسيون)</t>
  </si>
  <si>
    <t>دستگاه ادراری</t>
  </si>
  <si>
    <t>مثانه</t>
  </si>
  <si>
    <t>واردکردن کاتتر به صورت موقت به داخل مثانه (برای مثال کاتتریزاسیون مستقیم برای اندازه گیری ادرار باقیمانده) یا تعبیه کاتتر ساده یا مشکل مثانه (Foley)</t>
  </si>
  <si>
    <t xml:space="preserve"> خارج کردن سوند (Foley)مثانه، ساده یا مشکل</t>
  </si>
  <si>
    <t>0</t>
  </si>
  <si>
    <t>گذاشتن و برداشتن سوند نلاتون</t>
  </si>
  <si>
    <t xml:space="preserve"> تناسلی مذکر</t>
  </si>
  <si>
    <t>پنیس</t>
  </si>
  <si>
    <t xml:space="preserve">ختنه با استفاده از کلامپ يا وسايل ديگر يا اکسيزيون جراحي </t>
  </si>
  <si>
    <t>تناسلی مونت</t>
  </si>
  <si>
    <t>جسم رحم</t>
  </si>
  <si>
    <t>نمونه برداري اندومتر با يا بدون نمونه برداري اندوسرويكال بدون دیلاتاسیون به عنوان مثال Pipple (عمل مستقل)</t>
  </si>
  <si>
    <t>نمونه‌برداري اندوسرويکال (پاپ اسمير) (عمل مستقل)</t>
  </si>
  <si>
    <t>كارگذاري وسيله داخل رحمي (مثل IUD)</t>
  </si>
  <si>
    <t>خارج كردن وسيله داخل رحمي (مثل IUD)</t>
  </si>
  <si>
    <t>مراقبت‌های مامایی و زایمان</t>
  </si>
  <si>
    <t>خدمات پیش از زایمان</t>
  </si>
  <si>
    <t>آزمون استرس جنین با انقباض رحم</t>
  </si>
  <si>
    <t>چشم و ضمائم چشمی</t>
  </si>
  <si>
    <t>کره چشم</t>
  </si>
  <si>
    <t xml:space="preserve">درآوردن جسم خارجي، سطح خارجي چشم؛ ملتحمه سطحي؛ جسم خارجي فرو رفته در ملتحمه (شامل كانكريشن)، زير ملتحمه يا اسكلرا (غير نافذ)؛ قرنيه اي، با یا بدون اسليت لامپ </t>
  </si>
  <si>
    <t>سیستم شنوایی</t>
  </si>
  <si>
    <t>گوش خارجی</t>
  </si>
  <si>
    <t xml:space="preserve">سوراخ کردن هر گوش </t>
  </si>
  <si>
    <t>درآوردن سرومن سفت شده، هر گوش به هر روش (شستشوی گوش، ساکشن و ...)</t>
  </si>
  <si>
    <t>خدمات داخلی</t>
  </si>
  <si>
    <t>تزریق واکسن</t>
  </si>
  <si>
    <t xml:space="preserve">تزریق توکسوئید کزار و یا ایمن سازی کزار یا واکسیناسیون داخل عضلانی </t>
  </si>
  <si>
    <t>تزریقات</t>
  </si>
  <si>
    <t>انفوزیون داخل وریدی توسط پزشک یا زیر نظر مستقیم پزشک</t>
  </si>
  <si>
    <t xml:space="preserve">ترزیق هر نوع داروی داخل عضله یا زیر جلدی (تشخیصی، درمانی و پیشگیرانه) </t>
  </si>
  <si>
    <t xml:space="preserve">ترزیق هر نوع داروی داخل شریانی </t>
  </si>
  <si>
    <t xml:space="preserve">ترزیق هر نوع داروی داخل وریدی </t>
  </si>
  <si>
    <t xml:space="preserve">تزریق عضلانی آنتی بیوتیک </t>
  </si>
  <si>
    <t>لوله گذاری معده و شستشو</t>
  </si>
  <si>
    <t>لوله‌گذاری معده و آسپیراسیون یا لاواژ و شستشوی معده برای درمان (مثلا برای سموم خورده شده)</t>
  </si>
  <si>
    <t>خدمات چشم پزشکی خاص</t>
  </si>
  <si>
    <t>معاینه میدان بینایی، یک یا دو طرفه، با تفسیر و گزارش؛ معاینه محدود</t>
  </si>
  <si>
    <t xml:space="preserve">پریمتری اتوماتیک شامل کلیه هزینه های مربوطه </t>
  </si>
  <si>
    <t>تونومتری سریال با اندازه‌گیریهای متعدد فشار داخل چشم (عمل مستقل)</t>
  </si>
  <si>
    <t>تونوگرافی با تفسیر و گزارش، روش تونومتر ثبات دندانه‌ای یا روش ساکشن پری لیمبال یا تونوگرافی با تحریک به وسیله آب</t>
  </si>
  <si>
    <t>بیومتری چشمی به وسیله اینترفرومتری با محاسبه قدرت عدسی داخل چشمی</t>
  </si>
  <si>
    <t>تست‌های شنوایی</t>
  </si>
  <si>
    <t>ادیومتری پایه و جامع شامل ادیومتری با طنین صوتی خالص از راه هوا و استخوان، ادیومتری کلامی، تعیین آستانه و تمیز کلمات</t>
  </si>
  <si>
    <r>
      <t xml:space="preserve">تست‌های تخصصی و تکمیلی شنوایی شناسی شامل تست بالانس بلندي صوت، متناوب، يك يا دو گوش/تست تحليل رفتن/طنين صوتي/تست </t>
    </r>
    <r>
      <rPr>
        <sz val="12"/>
        <color rgb="FF000000"/>
        <rFont val="Calibri"/>
        <family val="2"/>
        <scheme val="minor"/>
      </rPr>
      <t>SISI</t>
    </r>
    <r>
      <rPr>
        <sz val="12"/>
        <color rgb="FF000000"/>
        <rFont val="B Traffic"/>
        <charset val="178"/>
      </rPr>
      <t xml:space="preserve">/تست استنجر با طنين صوتي خالص/تست گفتار فيلتر شده/تست با لغات دو سيلابي طولاني/تست لومبارد/تست ميزان دقت حسي عصبي/تست تشخيصي جملات ساختگي/ گفتاری و تست </t>
    </r>
    <r>
      <rPr>
        <sz val="12"/>
        <color rgb="FF000000"/>
        <rFont val="Calibri"/>
        <family val="2"/>
        <scheme val="minor"/>
      </rPr>
      <t>ETF</t>
    </r>
    <r>
      <rPr>
        <sz val="12"/>
        <color rgb="FF000000"/>
        <rFont val="B Traffic"/>
        <charset val="178"/>
      </rPr>
      <t xml:space="preserve">؛ هر یک </t>
    </r>
  </si>
  <si>
    <t>اندازه‌گیری تیمپانیک (تست آمپدانس)</t>
  </si>
  <si>
    <t>تست رفلکس آکوستیک صوتی</t>
  </si>
  <si>
    <t>الکتروکوکلئوگرافی (هزینه وسایل مصرفی به طور جداگانه محاسبه می‌گردد)</t>
  </si>
  <si>
    <t>داخلی قلب و عروق</t>
  </si>
  <si>
    <r>
      <t>ECG</t>
    </r>
    <r>
      <rPr>
        <sz val="12"/>
        <color rgb="FF000000"/>
        <rFont val="B Traffic"/>
        <charset val="178"/>
      </rPr>
      <t xml:space="preserve"> با تفسير و گزارش (نوار قلب)</t>
    </r>
  </si>
  <si>
    <t>استرس اکوکاردیوگرافی (ارگومتر یک یا تردمیل یا فارماکولژیک) شامل قبل، حین و بعد با نظارت و تفسیر و گزارش پزشک</t>
  </si>
  <si>
    <t>(TDI)Tissue Doppler Imaging</t>
  </si>
  <si>
    <t>اکوکاردیوگرافی کامل در بیماری‌های مادرزادی</t>
  </si>
  <si>
    <t xml:space="preserve">اکوکارديوگرافي کامل در بيماران غيرمادرزادي </t>
  </si>
  <si>
    <t>تست ورزش</t>
  </si>
  <si>
    <t>بررسی‌های ریوی</t>
  </si>
  <si>
    <r>
      <t>اسپیرومتری ساده (</t>
    </r>
    <r>
      <rPr>
        <sz val="12"/>
        <color rgb="FF000000"/>
        <rFont val="Calibri"/>
        <family val="2"/>
        <scheme val="minor"/>
      </rPr>
      <t>SVC</t>
    </r>
    <r>
      <rPr>
        <sz val="12"/>
        <color rgb="FF000000"/>
        <rFont val="B Traffic"/>
        <charset val="178"/>
      </rPr>
      <t>) شامل ظرفیت حیاتی آهسته همراه با منحنی آن در بزرگسالان</t>
    </r>
  </si>
  <si>
    <r>
      <t>اسپیرومتری ساده (</t>
    </r>
    <r>
      <rPr>
        <sz val="12"/>
        <color rgb="FF000000"/>
        <rFont val="Calibri"/>
        <family val="2"/>
        <scheme val="minor"/>
      </rPr>
      <t>SVC</t>
    </r>
    <r>
      <rPr>
        <sz val="12"/>
        <color rgb="FF000000"/>
        <rFont val="B Traffic"/>
        <charset val="178"/>
      </rPr>
      <t>) شامل ظرفیت حیاتی آهسته همراه با منحنی آن در نوزادان و اطفال زیر 2 سال</t>
    </r>
  </si>
  <si>
    <r>
      <t>اسپیرمتری شامل ظرفیت حیاتی آهسته (</t>
    </r>
    <r>
      <rPr>
        <sz val="12"/>
        <color rgb="FF000000"/>
        <rFont val="Calibri"/>
        <family val="2"/>
        <scheme val="minor"/>
      </rPr>
      <t>SVC</t>
    </r>
    <r>
      <rPr>
        <sz val="12"/>
        <color rgb="FF000000"/>
        <rFont val="B Traffic"/>
        <charset val="178"/>
      </rPr>
      <t>) ظرفیت حیاتی حداکثر اجباری (</t>
    </r>
    <r>
      <rPr>
        <sz val="12"/>
        <color rgb="FF000000"/>
        <rFont val="Calibri"/>
        <family val="2"/>
        <scheme val="minor"/>
      </rPr>
      <t>FVC</t>
    </r>
    <r>
      <rPr>
        <sz val="12"/>
        <color rgb="FF000000"/>
        <rFont val="B Traffic"/>
        <charset val="178"/>
      </rPr>
      <t>)، حداکثر ظرفیت تنفسی دقیقه ای ارادی (</t>
    </r>
    <r>
      <rPr>
        <sz val="12"/>
        <color rgb="FF000000"/>
        <rFont val="Calibri"/>
        <family val="2"/>
        <scheme val="minor"/>
      </rPr>
      <t>MVV</t>
    </r>
    <r>
      <rPr>
        <sz val="12"/>
        <color rgb="FF000000"/>
        <rFont val="B Traffic"/>
        <charset val="178"/>
      </rPr>
      <t>) همراه با منحنی های حجم-جریان و حجم- زمان تنفسی، قبل و بعد از دوز آزمایش برونکودیلاتور</t>
    </r>
  </si>
  <si>
    <t>تست آلرژی</t>
  </si>
  <si>
    <t>بررسی کمپلیانس ریوی (برای مثال پلتیسموگرافی، اندازه‌گیری فشار و حجم)</t>
  </si>
  <si>
    <r>
      <t xml:space="preserve"> </t>
    </r>
    <r>
      <rPr>
        <sz val="12"/>
        <color rgb="FF000000"/>
        <rFont val="Calibri"/>
        <family val="2"/>
        <scheme val="minor"/>
      </rPr>
      <t>Body Box</t>
    </r>
    <r>
      <rPr>
        <sz val="12"/>
        <color rgb="FF000000"/>
        <rFont val="B Traffic"/>
        <charset val="178"/>
      </rPr>
      <t xml:space="preserve"> شامل پلتیسموگرافی، اندازه‌گیری ظرفیت باقی مانده عملکردی (</t>
    </r>
    <r>
      <rPr>
        <sz val="12"/>
        <color rgb="FF000000"/>
        <rFont val="Calibri"/>
        <family val="2"/>
        <scheme val="minor"/>
      </rPr>
      <t>FRC</t>
    </r>
    <r>
      <rPr>
        <sz val="12"/>
        <color rgb="FF000000"/>
        <rFont val="B Traffic"/>
        <charset val="178"/>
      </rPr>
      <t>)، حجم باقی مانده (</t>
    </r>
    <r>
      <rPr>
        <sz val="12"/>
        <color rgb="FF000000"/>
        <rFont val="Calibri"/>
        <family val="2"/>
        <scheme val="minor"/>
      </rPr>
      <t>RV</t>
    </r>
    <r>
      <rPr>
        <sz val="12"/>
        <color rgb="FF000000"/>
        <rFont val="B Traffic"/>
        <charset val="178"/>
      </rPr>
      <t>) و ظرفیت کامل ریوی (</t>
    </r>
    <r>
      <rPr>
        <sz val="12"/>
        <color rgb="FF000000"/>
        <rFont val="Calibri"/>
        <family val="2"/>
        <scheme val="minor"/>
      </rPr>
      <t>TLC</t>
    </r>
    <r>
      <rPr>
        <sz val="12"/>
        <color rgb="FF000000"/>
        <rFont val="B Traffic"/>
        <charset val="178"/>
      </rPr>
      <t xml:space="preserve">) و اندازه گیری مقاومت مجاری هوایی و همراه با اندازه گیری کامل حجم های دینامیک(توام با اسیپرومتری کامل) و استاتیک ریه </t>
    </r>
  </si>
  <si>
    <t>خدمات نوزادان</t>
  </si>
  <si>
    <t>فتوتراپی ساده</t>
  </si>
  <si>
    <t>خدمات مامایی</t>
  </si>
  <si>
    <t xml:space="preserve">برگزاري کلاس آمادگي براي زايمان از هفته 20 تا 37 بارداري به ازاي هر جلسه فردي 90 دقيقه </t>
  </si>
  <si>
    <t xml:space="preserve">برگزاري کلاس آمادگي براي زايمان از هفته 20 تا 37 بارداري به ازاي هر جلسه گروهي 90 دقيقه به ازاي هر بيمار(حداقل 5 و حداکثر 10 نفر)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</si>
</sst>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B Nazanin"/>
      <charset val="178"/>
    </font>
    <font>
      <b/>
      <sz val="11"/>
      <color theme="1"/>
      <name val="B Nazanin"/>
      <charset val="178"/>
    </font>
    <font>
      <sz val="10"/>
      <name val="Arial"/>
      <family val="2"/>
    </font>
    <font>
      <sz val="12"/>
      <color theme="1"/>
      <name val="B Traffic"/>
      <charset val="178"/>
    </font>
    <font>
      <sz val="12"/>
      <color theme="1"/>
      <name val="B Nazanin"/>
      <charset val="178"/>
    </font>
    <font>
      <sz val="12"/>
      <color rgb="FFFF0000"/>
      <name val="B Nazanin"/>
      <charset val="178"/>
    </font>
    <font>
      <sz val="12"/>
      <color rgb="FF000000"/>
      <name val="B Traffic"/>
      <charset val="178"/>
    </font>
    <font>
      <sz val="12"/>
      <color rgb="FF000000"/>
      <name val="Calibri"/>
      <family val="2"/>
      <scheme val="minor"/>
    </font>
    <font>
      <sz val="12"/>
      <color rgb="FF00000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3" borderId="5" xfId="0" applyFont="1" applyFill="1" applyBorder="1"/>
    <xf numFmtId="0" fontId="3" fillId="0" borderId="6" xfId="0" applyFont="1" applyFill="1" applyBorder="1"/>
    <xf numFmtId="1" fontId="5" fillId="4" borderId="7" xfId="2" applyNumberFormat="1" applyFont="1" applyFill="1" applyBorder="1" applyAlignment="1">
      <alignment horizontal="center" vertical="center" wrapText="1" readingOrder="2"/>
    </xf>
    <xf numFmtId="1" fontId="5" fillId="5" borderId="7" xfId="2" applyNumberFormat="1" applyFont="1" applyFill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 wrapText="1"/>
    </xf>
    <xf numFmtId="49" fontId="5" fillId="4" borderId="3" xfId="2" applyNumberFormat="1" applyFont="1" applyFill="1" applyBorder="1" applyAlignment="1">
      <alignment horizontal="center" vertical="center" wrapText="1" readingOrder="2"/>
    </xf>
    <xf numFmtId="49" fontId="5" fillId="4" borderId="3" xfId="0" applyNumberFormat="1" applyFont="1" applyFill="1" applyBorder="1" applyAlignment="1">
      <alignment horizontal="center" vertical="center" readingOrder="2"/>
    </xf>
    <xf numFmtId="165" fontId="0" fillId="0" borderId="3" xfId="1" applyNumberFormat="1" applyFont="1" applyBorder="1"/>
    <xf numFmtId="0" fontId="5" fillId="4" borderId="3" xfId="0" applyFont="1" applyFill="1" applyBorder="1" applyAlignment="1">
      <alignment horizontal="center" vertical="center" readingOrder="2"/>
    </xf>
    <xf numFmtId="165" fontId="0" fillId="0" borderId="3" xfId="0" applyNumberFormat="1" applyBorder="1"/>
    <xf numFmtId="1" fontId="5" fillId="4" borderId="3" xfId="0" applyNumberFormat="1" applyFont="1" applyFill="1" applyBorder="1" applyAlignment="1">
      <alignment horizontal="center" vertical="center" readingOrder="2"/>
    </xf>
    <xf numFmtId="49" fontId="5" fillId="4" borderId="8" xfId="0" applyNumberFormat="1" applyFont="1" applyFill="1" applyBorder="1" applyAlignment="1">
      <alignment horizontal="center" vertical="center" readingOrder="2"/>
    </xf>
    <xf numFmtId="49" fontId="5" fillId="4" borderId="8" xfId="2" applyNumberFormat="1" applyFont="1" applyFill="1" applyBorder="1" applyAlignment="1">
      <alignment horizontal="center" vertical="center" wrapText="1" readingOrder="2"/>
    </xf>
    <xf numFmtId="0" fontId="5" fillId="5" borderId="3" xfId="0" applyFont="1" applyFill="1" applyBorder="1" applyAlignment="1">
      <alignment horizontal="center" vertical="center" wrapText="1" readingOrder="2"/>
    </xf>
    <xf numFmtId="49" fontId="5" fillId="5" borderId="3" xfId="2" applyNumberFormat="1" applyFont="1" applyFill="1" applyBorder="1" applyAlignment="1">
      <alignment horizontal="center" vertical="center" wrapText="1" readingOrder="2"/>
    </xf>
    <xf numFmtId="1" fontId="5" fillId="4" borderId="3" xfId="2" applyNumberFormat="1" applyFont="1" applyFill="1" applyBorder="1" applyAlignment="1">
      <alignment horizontal="center" vertical="center" wrapText="1" readingOrder="2"/>
    </xf>
    <xf numFmtId="0" fontId="5" fillId="5" borderId="3" xfId="0" applyFont="1" applyFill="1" applyBorder="1" applyAlignment="1">
      <alignment horizontal="center" vertical="center" readingOrder="2"/>
    </xf>
    <xf numFmtId="49" fontId="5" fillId="4" borderId="9" xfId="2" applyNumberFormat="1" applyFont="1" applyFill="1" applyBorder="1" applyAlignment="1">
      <alignment horizontal="center" vertical="center" wrapText="1" readingOrder="2"/>
    </xf>
    <xf numFmtId="1" fontId="5" fillId="5" borderId="3" xfId="2" applyNumberFormat="1" applyFont="1" applyFill="1" applyBorder="1" applyAlignment="1">
      <alignment horizontal="center" vertical="center" wrapText="1" readingOrder="2"/>
    </xf>
    <xf numFmtId="1" fontId="5" fillId="5" borderId="3" xfId="0" applyNumberFormat="1" applyFont="1" applyFill="1" applyBorder="1" applyAlignment="1">
      <alignment horizontal="center" vertical="center" readingOrder="2"/>
    </xf>
    <xf numFmtId="1" fontId="5" fillId="5" borderId="8" xfId="2" applyNumberFormat="1" applyFont="1" applyFill="1" applyBorder="1" applyAlignment="1">
      <alignment horizontal="center" vertical="center" wrapText="1" readingOrder="2"/>
    </xf>
    <xf numFmtId="0" fontId="8" fillId="4" borderId="3" xfId="0" applyFont="1" applyFill="1" applyBorder="1" applyAlignment="1">
      <alignment horizontal="center" vertical="center" readingOrder="2"/>
    </xf>
    <xf numFmtId="0" fontId="8" fillId="5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 wrapText="1" readingOrder="2"/>
    </xf>
    <xf numFmtId="0" fontId="8" fillId="5" borderId="3" xfId="0" applyFont="1" applyFill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right" vertical="center" wrapText="1" indent="2"/>
    </xf>
    <xf numFmtId="0" fontId="10" fillId="4" borderId="3" xfId="0" applyFont="1" applyFill="1" applyBorder="1" applyAlignment="1">
      <alignment horizontal="center" vertical="center" readingOrder="2"/>
    </xf>
    <xf numFmtId="0" fontId="2" fillId="0" borderId="5" xfId="0" applyFont="1" applyFill="1" applyBorder="1"/>
    <xf numFmtId="165" fontId="0" fillId="0" borderId="3" xfId="1" applyNumberFormat="1" applyFont="1" applyFill="1" applyBorder="1"/>
    <xf numFmtId="0" fontId="0" fillId="0" borderId="0" xfId="0" applyFill="1"/>
    <xf numFmtId="0" fontId="8" fillId="0" borderId="3" xfId="0" applyFont="1" applyFill="1" applyBorder="1" applyAlignment="1">
      <alignment horizontal="center" vertical="center" readingOrder="2"/>
    </xf>
    <xf numFmtId="0" fontId="6" fillId="0" borderId="7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49" fontId="5" fillId="0" borderId="3" xfId="0" applyNumberFormat="1" applyFont="1" applyFill="1" applyBorder="1" applyAlignment="1">
      <alignment horizontal="center" vertical="center" readingOrder="2"/>
    </xf>
    <xf numFmtId="165" fontId="0" fillId="0" borderId="3" xfId="0" applyNumberFormat="1" applyFill="1" applyBorder="1"/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5"/>
  <sheetViews>
    <sheetView rightToLeft="1" tabSelected="1" topLeftCell="G28" zoomScaleNormal="100" workbookViewId="0">
      <selection activeCell="D45" sqref="A45:XFD45"/>
    </sheetView>
  </sheetViews>
  <sheetFormatPr defaultRowHeight="15" x14ac:dyDescent="0.25"/>
  <cols>
    <col min="1" max="1" width="23.28515625" bestFit="1" customWidth="1"/>
    <col min="2" max="2" width="22.140625" bestFit="1" customWidth="1"/>
    <col min="3" max="3" width="14" bestFit="1" customWidth="1"/>
    <col min="4" max="4" width="24.28515625" customWidth="1"/>
    <col min="5" max="5" width="86.85546875" customWidth="1"/>
    <col min="6" max="6" width="41.42578125" customWidth="1"/>
    <col min="7" max="7" width="26.85546875" bestFit="1" customWidth="1"/>
    <col min="8" max="8" width="19.140625" bestFit="1" customWidth="1"/>
    <col min="9" max="9" width="41.5703125" customWidth="1"/>
    <col min="10" max="12" width="9.140625" customWidth="1"/>
    <col min="13" max="13" width="17" customWidth="1"/>
    <col min="14" max="14" width="21.28515625" style="37" bestFit="1" customWidth="1"/>
    <col min="15" max="15" width="22.140625" bestFit="1" customWidth="1"/>
    <col min="16" max="16" width="19.28515625" bestFit="1" customWidth="1"/>
    <col min="17" max="17" width="31.42578125" bestFit="1" customWidth="1"/>
    <col min="18" max="18" width="28.28515625" style="37" bestFit="1" customWidth="1"/>
    <col min="19" max="19" width="26.85546875" hidden="1" customWidth="1"/>
    <col min="20" max="20" width="28.28515625" bestFit="1" customWidth="1"/>
  </cols>
  <sheetData>
    <row r="1" spans="1:20" ht="20.25" thickBot="1" x14ac:dyDescent="0.5500000000000000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35" t="s">
        <v>13</v>
      </c>
      <c r="O1" s="6" t="s">
        <v>14</v>
      </c>
      <c r="P1" s="6" t="s">
        <v>15</v>
      </c>
      <c r="Q1" s="7" t="s">
        <v>16</v>
      </c>
      <c r="R1" s="35" t="s">
        <v>17</v>
      </c>
      <c r="S1" s="7" t="s">
        <v>17</v>
      </c>
      <c r="T1" s="7" t="s">
        <v>18</v>
      </c>
    </row>
    <row r="2" spans="1:20" ht="21" thickBot="1" x14ac:dyDescent="0.55000000000000004">
      <c r="A2" s="8" t="s">
        <v>19</v>
      </c>
      <c r="B2" s="8" t="s">
        <v>20</v>
      </c>
      <c r="C2" s="9">
        <v>100085</v>
      </c>
      <c r="D2" s="10" t="s">
        <v>21</v>
      </c>
      <c r="E2" s="11" t="s">
        <v>22</v>
      </c>
      <c r="F2" s="12"/>
      <c r="G2" s="12" t="s">
        <v>23</v>
      </c>
      <c r="H2" s="12"/>
      <c r="I2" s="12"/>
      <c r="J2" s="13">
        <v>2</v>
      </c>
      <c r="K2" s="13">
        <v>2</v>
      </c>
      <c r="L2" s="14">
        <v>0</v>
      </c>
      <c r="M2" s="15">
        <f>(K2*135900)+(L2*179000)</f>
        <v>271800</v>
      </c>
      <c r="N2" s="36">
        <f>(K2*277000)+(L2*644000)</f>
        <v>554000</v>
      </c>
      <c r="O2" s="15">
        <f>(K2*234000)+(L2*284000)</f>
        <v>468000</v>
      </c>
      <c r="P2" s="15">
        <f>(K2*277000)+(L2*331000)</f>
        <v>554000</v>
      </c>
      <c r="Q2" s="15">
        <f>O2-(M2*70/100)</f>
        <v>277740</v>
      </c>
      <c r="R2" s="36">
        <f>N2-(M2*70/100)</f>
        <v>363740</v>
      </c>
      <c r="S2" s="15">
        <f t="shared" ref="S2" si="0">O2-(N2*70/100)</f>
        <v>80200</v>
      </c>
      <c r="T2" s="15">
        <f>P2-(M2*70/100)</f>
        <v>363740</v>
      </c>
    </row>
    <row r="3" spans="1:20" ht="21" thickBot="1" x14ac:dyDescent="0.55000000000000004">
      <c r="A3" s="8" t="s">
        <v>19</v>
      </c>
      <c r="B3" s="8" t="s">
        <v>20</v>
      </c>
      <c r="C3" s="16">
        <v>100087</v>
      </c>
      <c r="D3" s="10" t="s">
        <v>21</v>
      </c>
      <c r="E3" s="11" t="s">
        <v>24</v>
      </c>
      <c r="F3" s="12"/>
      <c r="G3" s="12" t="s">
        <v>23</v>
      </c>
      <c r="H3" s="12"/>
      <c r="I3" s="12"/>
      <c r="J3" s="13">
        <v>3</v>
      </c>
      <c r="K3" s="13">
        <v>3</v>
      </c>
      <c r="L3" s="14">
        <v>0</v>
      </c>
      <c r="M3" s="15">
        <f t="shared" ref="M3:M18" si="1">(K3*135900)+(L3*179000)</f>
        <v>407700</v>
      </c>
      <c r="N3" s="36">
        <f t="shared" ref="N3:N18" si="2">(K3*277000)+(L3*644000)</f>
        <v>831000</v>
      </c>
      <c r="O3" s="15">
        <f t="shared" ref="O3:O18" si="3">(K3*234000)+(L3*284000)</f>
        <v>702000</v>
      </c>
      <c r="P3" s="15">
        <f t="shared" ref="P3:P18" si="4">(K3*277000)+(L3*331000)</f>
        <v>831000</v>
      </c>
      <c r="Q3" s="15">
        <f>O3-(M3*70/100)</f>
        <v>416610</v>
      </c>
      <c r="R3" s="36">
        <f>N3-(M3*70/100)</f>
        <v>545610</v>
      </c>
      <c r="S3" s="17" t="e">
        <f>#REF!-(M3*70/100)</f>
        <v>#REF!</v>
      </c>
      <c r="T3" s="15">
        <f t="shared" ref="T3:T66" si="5">P3-(M3*70/100)</f>
        <v>545610</v>
      </c>
    </row>
    <row r="4" spans="1:20" ht="21" thickBot="1" x14ac:dyDescent="0.55000000000000004">
      <c r="A4" s="8" t="s">
        <v>19</v>
      </c>
      <c r="B4" s="8" t="s">
        <v>25</v>
      </c>
      <c r="C4" s="18">
        <v>100090</v>
      </c>
      <c r="D4" s="10" t="s">
        <v>21</v>
      </c>
      <c r="E4" s="11" t="s">
        <v>26</v>
      </c>
      <c r="F4" s="12"/>
      <c r="G4" s="12"/>
      <c r="H4" s="12"/>
      <c r="I4" s="12"/>
      <c r="J4" s="13">
        <v>5</v>
      </c>
      <c r="K4" s="13">
        <v>5</v>
      </c>
      <c r="L4" s="14">
        <v>0</v>
      </c>
      <c r="M4" s="15">
        <f t="shared" si="1"/>
        <v>679500</v>
      </c>
      <c r="N4" s="36">
        <f t="shared" si="2"/>
        <v>1385000</v>
      </c>
      <c r="O4" s="15">
        <f t="shared" si="3"/>
        <v>1170000</v>
      </c>
      <c r="P4" s="15">
        <f t="shared" si="4"/>
        <v>1385000</v>
      </c>
      <c r="Q4" s="15">
        <f>O4-(M4*70/100)</f>
        <v>694350</v>
      </c>
      <c r="R4" s="36">
        <f>N4-(M4*70/100)</f>
        <v>909350</v>
      </c>
      <c r="S4" s="17" t="e">
        <f>#REF!-(M4*70/100)</f>
        <v>#REF!</v>
      </c>
      <c r="T4" s="15">
        <f t="shared" si="5"/>
        <v>909350</v>
      </c>
    </row>
    <row r="5" spans="1:20" ht="21" thickBot="1" x14ac:dyDescent="0.55000000000000004">
      <c r="A5" s="8" t="s">
        <v>19</v>
      </c>
      <c r="B5" s="8" t="s">
        <v>25</v>
      </c>
      <c r="C5" s="18">
        <v>100092</v>
      </c>
      <c r="D5" s="10" t="s">
        <v>21</v>
      </c>
      <c r="E5" s="11" t="s">
        <v>27</v>
      </c>
      <c r="F5" s="12"/>
      <c r="G5" s="12" t="s">
        <v>28</v>
      </c>
      <c r="H5" s="12"/>
      <c r="I5" s="12"/>
      <c r="J5" s="13">
        <v>4</v>
      </c>
      <c r="K5" s="19">
        <v>3</v>
      </c>
      <c r="L5" s="14">
        <v>1</v>
      </c>
      <c r="M5" s="15">
        <f t="shared" si="1"/>
        <v>586700</v>
      </c>
      <c r="N5" s="36">
        <f t="shared" si="2"/>
        <v>1475000</v>
      </c>
      <c r="O5" s="15">
        <f t="shared" si="3"/>
        <v>986000</v>
      </c>
      <c r="P5" s="15">
        <f t="shared" si="4"/>
        <v>1162000</v>
      </c>
      <c r="Q5" s="15">
        <f>O5-(M5*70/100)</f>
        <v>575310</v>
      </c>
      <c r="R5" s="36">
        <f>N5-(M5*70/100)</f>
        <v>1064310</v>
      </c>
      <c r="S5" s="17" t="e">
        <f>#REF!-(M5*70/100)</f>
        <v>#REF!</v>
      </c>
      <c r="T5" s="15">
        <f t="shared" si="5"/>
        <v>751310</v>
      </c>
    </row>
    <row r="6" spans="1:20" ht="21" thickBot="1" x14ac:dyDescent="0.55000000000000004">
      <c r="A6" s="8" t="s">
        <v>19</v>
      </c>
      <c r="B6" s="8" t="s">
        <v>25</v>
      </c>
      <c r="C6" s="18">
        <v>100095</v>
      </c>
      <c r="D6" s="10" t="s">
        <v>21</v>
      </c>
      <c r="E6" s="11" t="s">
        <v>29</v>
      </c>
      <c r="F6" s="12"/>
      <c r="G6" s="12"/>
      <c r="H6" s="12"/>
      <c r="I6" s="12"/>
      <c r="J6" s="13">
        <v>4.5</v>
      </c>
      <c r="K6" s="20">
        <v>4.5</v>
      </c>
      <c r="L6" s="14">
        <v>0</v>
      </c>
      <c r="M6" s="15">
        <f t="shared" si="1"/>
        <v>611550</v>
      </c>
      <c r="N6" s="36">
        <f t="shared" si="2"/>
        <v>1246500</v>
      </c>
      <c r="O6" s="15">
        <f t="shared" si="3"/>
        <v>1053000</v>
      </c>
      <c r="P6" s="15">
        <f t="shared" si="4"/>
        <v>1246500</v>
      </c>
      <c r="Q6" s="15">
        <f>O6-(M6*70/100)</f>
        <v>624915</v>
      </c>
      <c r="R6" s="36">
        <f>N6-(M6*70/100)</f>
        <v>818415</v>
      </c>
      <c r="S6" s="17" t="e">
        <f>#REF!-(M6*70/100)</f>
        <v>#REF!</v>
      </c>
      <c r="T6" s="15">
        <f t="shared" si="5"/>
        <v>818415</v>
      </c>
    </row>
    <row r="7" spans="1:20" ht="21" thickBot="1" x14ac:dyDescent="0.55000000000000004">
      <c r="A7" s="8" t="s">
        <v>19</v>
      </c>
      <c r="B7" s="8" t="s">
        <v>30</v>
      </c>
      <c r="C7" s="18">
        <v>100212</v>
      </c>
      <c r="D7" s="21" t="s">
        <v>31</v>
      </c>
      <c r="E7" s="11" t="s">
        <v>32</v>
      </c>
      <c r="F7" s="12"/>
      <c r="G7" s="12"/>
      <c r="H7" s="12"/>
      <c r="I7" s="12"/>
      <c r="J7" s="13">
        <v>1.5</v>
      </c>
      <c r="K7" s="20">
        <v>1.5</v>
      </c>
      <c r="L7" s="14">
        <v>0</v>
      </c>
      <c r="M7" s="15">
        <f t="shared" si="1"/>
        <v>203850</v>
      </c>
      <c r="N7" s="36">
        <f t="shared" si="2"/>
        <v>415500</v>
      </c>
      <c r="O7" s="15">
        <f t="shared" si="3"/>
        <v>351000</v>
      </c>
      <c r="P7" s="15">
        <f t="shared" si="4"/>
        <v>415500</v>
      </c>
      <c r="Q7" s="15">
        <f>O7</f>
        <v>351000</v>
      </c>
      <c r="R7" s="36">
        <f>N7</f>
        <v>415500</v>
      </c>
      <c r="S7" s="17" t="e">
        <f>#REF!</f>
        <v>#REF!</v>
      </c>
      <c r="T7" s="15">
        <f>P7</f>
        <v>415500</v>
      </c>
    </row>
    <row r="8" spans="1:20" ht="38.25" thickBot="1" x14ac:dyDescent="0.55000000000000004">
      <c r="A8" s="8" t="s">
        <v>19</v>
      </c>
      <c r="B8" s="8" t="s">
        <v>30</v>
      </c>
      <c r="C8" s="18">
        <v>100215</v>
      </c>
      <c r="D8" s="10" t="s">
        <v>21</v>
      </c>
      <c r="E8" s="11" t="s">
        <v>33</v>
      </c>
      <c r="F8" s="12"/>
      <c r="G8" s="12"/>
      <c r="H8" s="12"/>
      <c r="I8" s="12"/>
      <c r="J8" s="13">
        <v>3</v>
      </c>
      <c r="K8" s="20">
        <v>3</v>
      </c>
      <c r="L8" s="14">
        <v>0</v>
      </c>
      <c r="M8" s="15">
        <f t="shared" si="1"/>
        <v>407700</v>
      </c>
      <c r="N8" s="36">
        <f t="shared" si="2"/>
        <v>831000</v>
      </c>
      <c r="O8" s="15">
        <f t="shared" si="3"/>
        <v>702000</v>
      </c>
      <c r="P8" s="15">
        <f t="shared" si="4"/>
        <v>831000</v>
      </c>
      <c r="Q8" s="15">
        <f t="shared" ref="Q8:Q16" si="6">O8-(M8*70/100)</f>
        <v>416610</v>
      </c>
      <c r="R8" s="36">
        <f t="shared" ref="R8:R16" si="7">N8-(M8*70/100)</f>
        <v>545610</v>
      </c>
      <c r="S8" s="17" t="e">
        <f>#REF!-(M8*70/100)</f>
        <v>#REF!</v>
      </c>
      <c r="T8" s="15">
        <f t="shared" si="5"/>
        <v>545610</v>
      </c>
    </row>
    <row r="9" spans="1:20" ht="38.25" thickBot="1" x14ac:dyDescent="0.55000000000000004">
      <c r="A9" s="8" t="s">
        <v>19</v>
      </c>
      <c r="B9" s="8" t="s">
        <v>30</v>
      </c>
      <c r="C9" s="18">
        <v>100220</v>
      </c>
      <c r="D9" s="22" t="s">
        <v>34</v>
      </c>
      <c r="E9" s="11" t="s">
        <v>35</v>
      </c>
      <c r="F9" s="12"/>
      <c r="G9" s="12"/>
      <c r="H9" s="12"/>
      <c r="I9" s="12"/>
      <c r="J9" s="13">
        <v>1.5</v>
      </c>
      <c r="K9" s="20">
        <v>1.5</v>
      </c>
      <c r="L9" s="14">
        <v>0</v>
      </c>
      <c r="M9" s="15">
        <f t="shared" si="1"/>
        <v>203850</v>
      </c>
      <c r="N9" s="36">
        <f t="shared" si="2"/>
        <v>415500</v>
      </c>
      <c r="O9" s="15">
        <f t="shared" si="3"/>
        <v>351000</v>
      </c>
      <c r="P9" s="15">
        <f t="shared" si="4"/>
        <v>415500</v>
      </c>
      <c r="Q9" s="15">
        <f t="shared" si="6"/>
        <v>208305</v>
      </c>
      <c r="R9" s="36">
        <f t="shared" si="7"/>
        <v>272805</v>
      </c>
      <c r="S9" s="17" t="e">
        <f>#REF!-(M9*70/100)</f>
        <v>#REF!</v>
      </c>
      <c r="T9" s="15">
        <f t="shared" si="5"/>
        <v>272805</v>
      </c>
    </row>
    <row r="10" spans="1:20" ht="21" thickBot="1" x14ac:dyDescent="0.55000000000000004">
      <c r="A10" s="8" t="s">
        <v>19</v>
      </c>
      <c r="B10" s="8" t="s">
        <v>30</v>
      </c>
      <c r="C10" s="18">
        <v>100225</v>
      </c>
      <c r="D10" s="10" t="s">
        <v>21</v>
      </c>
      <c r="E10" s="11" t="s">
        <v>36</v>
      </c>
      <c r="F10" s="12"/>
      <c r="G10" s="12"/>
      <c r="H10" s="12"/>
      <c r="I10" s="12"/>
      <c r="J10" s="13">
        <v>4</v>
      </c>
      <c r="K10" s="20">
        <v>4</v>
      </c>
      <c r="L10" s="14">
        <v>0</v>
      </c>
      <c r="M10" s="15">
        <f t="shared" si="1"/>
        <v>543600</v>
      </c>
      <c r="N10" s="36">
        <f t="shared" si="2"/>
        <v>1108000</v>
      </c>
      <c r="O10" s="15">
        <f t="shared" si="3"/>
        <v>936000</v>
      </c>
      <c r="P10" s="15">
        <f t="shared" si="4"/>
        <v>1108000</v>
      </c>
      <c r="Q10" s="15">
        <f t="shared" si="6"/>
        <v>555480</v>
      </c>
      <c r="R10" s="36">
        <f t="shared" si="7"/>
        <v>727480</v>
      </c>
      <c r="S10" s="17" t="e">
        <f>#REF!-(M10*70/100)</f>
        <v>#REF!</v>
      </c>
      <c r="T10" s="15">
        <f t="shared" si="5"/>
        <v>727480</v>
      </c>
    </row>
    <row r="11" spans="1:20" ht="57" thickBot="1" x14ac:dyDescent="0.55000000000000004">
      <c r="A11" s="8" t="s">
        <v>19</v>
      </c>
      <c r="B11" s="8" t="s">
        <v>30</v>
      </c>
      <c r="C11" s="18">
        <v>100230</v>
      </c>
      <c r="D11" s="22" t="s">
        <v>34</v>
      </c>
      <c r="E11" s="11" t="s">
        <v>37</v>
      </c>
      <c r="F11" s="12"/>
      <c r="G11" s="12"/>
      <c r="H11" s="12" t="s">
        <v>38</v>
      </c>
      <c r="I11" s="12"/>
      <c r="J11" s="13">
        <v>2</v>
      </c>
      <c r="K11" s="20">
        <v>2</v>
      </c>
      <c r="L11" s="14">
        <v>0</v>
      </c>
      <c r="M11" s="15">
        <f t="shared" si="1"/>
        <v>271800</v>
      </c>
      <c r="N11" s="36">
        <f t="shared" si="2"/>
        <v>554000</v>
      </c>
      <c r="O11" s="15">
        <f t="shared" si="3"/>
        <v>468000</v>
      </c>
      <c r="P11" s="15">
        <f t="shared" si="4"/>
        <v>554000</v>
      </c>
      <c r="Q11" s="15">
        <f t="shared" si="6"/>
        <v>277740</v>
      </c>
      <c r="R11" s="36">
        <f t="shared" si="7"/>
        <v>363740</v>
      </c>
      <c r="S11" s="17" t="e">
        <f>#REF!-(M11*70/100)</f>
        <v>#REF!</v>
      </c>
      <c r="T11" s="15">
        <f t="shared" si="5"/>
        <v>363740</v>
      </c>
    </row>
    <row r="12" spans="1:20" ht="21" thickBot="1" x14ac:dyDescent="0.55000000000000004">
      <c r="A12" s="8" t="s">
        <v>19</v>
      </c>
      <c r="B12" s="8" t="s">
        <v>30</v>
      </c>
      <c r="C12" s="18">
        <v>100506</v>
      </c>
      <c r="D12" s="10" t="s">
        <v>21</v>
      </c>
      <c r="E12" s="11" t="s">
        <v>39</v>
      </c>
      <c r="F12" s="12"/>
      <c r="G12" s="12"/>
      <c r="H12" s="12"/>
      <c r="I12" s="12" t="s">
        <v>40</v>
      </c>
      <c r="J12" s="13">
        <v>1</v>
      </c>
      <c r="K12" s="20">
        <v>1</v>
      </c>
      <c r="L12" s="14">
        <v>0</v>
      </c>
      <c r="M12" s="15">
        <f t="shared" si="1"/>
        <v>135900</v>
      </c>
      <c r="N12" s="36">
        <f t="shared" si="2"/>
        <v>277000</v>
      </c>
      <c r="O12" s="15">
        <f t="shared" si="3"/>
        <v>234000</v>
      </c>
      <c r="P12" s="15">
        <f t="shared" si="4"/>
        <v>277000</v>
      </c>
      <c r="Q12" s="15">
        <f t="shared" si="6"/>
        <v>138870</v>
      </c>
      <c r="R12" s="36">
        <f t="shared" si="7"/>
        <v>181870</v>
      </c>
      <c r="S12" s="17" t="e">
        <f>#REF!-(M12*70/100)</f>
        <v>#REF!</v>
      </c>
      <c r="T12" s="15">
        <f t="shared" si="5"/>
        <v>181870</v>
      </c>
    </row>
    <row r="13" spans="1:20" ht="21" thickBot="1" x14ac:dyDescent="0.55000000000000004">
      <c r="A13" s="8" t="s">
        <v>19</v>
      </c>
      <c r="B13" s="8" t="s">
        <v>30</v>
      </c>
      <c r="C13" s="18">
        <v>100507</v>
      </c>
      <c r="D13" s="10" t="s">
        <v>21</v>
      </c>
      <c r="E13" s="11" t="s">
        <v>41</v>
      </c>
      <c r="F13" s="12"/>
      <c r="G13" s="12"/>
      <c r="H13" s="12"/>
      <c r="I13" s="12" t="s">
        <v>40</v>
      </c>
      <c r="J13" s="13">
        <v>1.5</v>
      </c>
      <c r="K13" s="20">
        <v>1.5</v>
      </c>
      <c r="L13" s="14">
        <v>0</v>
      </c>
      <c r="M13" s="15">
        <f t="shared" si="1"/>
        <v>203850</v>
      </c>
      <c r="N13" s="36">
        <f t="shared" si="2"/>
        <v>415500</v>
      </c>
      <c r="O13" s="15">
        <f t="shared" si="3"/>
        <v>351000</v>
      </c>
      <c r="P13" s="15">
        <f t="shared" si="4"/>
        <v>415500</v>
      </c>
      <c r="Q13" s="15">
        <f t="shared" si="6"/>
        <v>208305</v>
      </c>
      <c r="R13" s="36">
        <f t="shared" si="7"/>
        <v>272805</v>
      </c>
      <c r="S13" s="17" t="e">
        <f>#REF!-(M13*70/100)</f>
        <v>#REF!</v>
      </c>
      <c r="T13" s="15">
        <f t="shared" si="5"/>
        <v>272805</v>
      </c>
    </row>
    <row r="14" spans="1:20" ht="21" thickBot="1" x14ac:dyDescent="0.55000000000000004">
      <c r="A14" s="8" t="s">
        <v>19</v>
      </c>
      <c r="B14" s="8" t="s">
        <v>42</v>
      </c>
      <c r="C14" s="18">
        <v>100511</v>
      </c>
      <c r="D14" s="10" t="s">
        <v>21</v>
      </c>
      <c r="E14" s="11" t="s">
        <v>43</v>
      </c>
      <c r="F14" s="12"/>
      <c r="G14" s="12"/>
      <c r="H14" s="12"/>
      <c r="I14" s="12" t="s">
        <v>40</v>
      </c>
      <c r="J14" s="13">
        <v>0.5</v>
      </c>
      <c r="K14" s="20">
        <v>0.5</v>
      </c>
      <c r="L14" s="14">
        <v>0</v>
      </c>
      <c r="M14" s="15">
        <f t="shared" si="1"/>
        <v>67950</v>
      </c>
      <c r="N14" s="36">
        <f t="shared" si="2"/>
        <v>138500</v>
      </c>
      <c r="O14" s="15">
        <f t="shared" si="3"/>
        <v>117000</v>
      </c>
      <c r="P14" s="15">
        <f t="shared" si="4"/>
        <v>138500</v>
      </c>
      <c r="Q14" s="15">
        <f t="shared" si="6"/>
        <v>69435</v>
      </c>
      <c r="R14" s="36">
        <f t="shared" si="7"/>
        <v>90935</v>
      </c>
      <c r="S14" s="17" t="e">
        <f>#REF!-(M14*70/100)</f>
        <v>#REF!</v>
      </c>
      <c r="T14" s="15">
        <f t="shared" si="5"/>
        <v>90935</v>
      </c>
    </row>
    <row r="15" spans="1:20" ht="21" thickBot="1" x14ac:dyDescent="0.55000000000000004">
      <c r="A15" s="8" t="s">
        <v>19</v>
      </c>
      <c r="B15" s="8" t="s">
        <v>42</v>
      </c>
      <c r="C15" s="18">
        <v>100512</v>
      </c>
      <c r="D15" s="10" t="s">
        <v>21</v>
      </c>
      <c r="E15" s="11" t="s">
        <v>44</v>
      </c>
      <c r="F15" s="12"/>
      <c r="G15" s="12"/>
      <c r="H15" s="12"/>
      <c r="I15" s="12" t="s">
        <v>40</v>
      </c>
      <c r="J15" s="13">
        <v>1</v>
      </c>
      <c r="K15" s="20">
        <v>1</v>
      </c>
      <c r="L15" s="14">
        <v>0</v>
      </c>
      <c r="M15" s="15">
        <f t="shared" si="1"/>
        <v>135900</v>
      </c>
      <c r="N15" s="36">
        <f t="shared" si="2"/>
        <v>277000</v>
      </c>
      <c r="O15" s="15">
        <f t="shared" si="3"/>
        <v>234000</v>
      </c>
      <c r="P15" s="15">
        <f t="shared" si="4"/>
        <v>277000</v>
      </c>
      <c r="Q15" s="15">
        <f t="shared" si="6"/>
        <v>138870</v>
      </c>
      <c r="R15" s="36">
        <f t="shared" si="7"/>
        <v>181870</v>
      </c>
      <c r="S15" s="17" t="e">
        <f>#REF!-(M15*70/100)</f>
        <v>#REF!</v>
      </c>
      <c r="T15" s="15">
        <f t="shared" si="5"/>
        <v>181870</v>
      </c>
    </row>
    <row r="16" spans="1:20" ht="21" thickBot="1" x14ac:dyDescent="0.55000000000000004">
      <c r="A16" s="8" t="s">
        <v>19</v>
      </c>
      <c r="B16" s="8" t="s">
        <v>45</v>
      </c>
      <c r="C16" s="18">
        <v>100575</v>
      </c>
      <c r="D16" s="10" t="s">
        <v>21</v>
      </c>
      <c r="E16" s="11" t="s">
        <v>46</v>
      </c>
      <c r="F16" s="12"/>
      <c r="G16" s="12" t="s">
        <v>23</v>
      </c>
      <c r="H16" s="12"/>
      <c r="I16" s="12"/>
      <c r="J16" s="13">
        <v>6</v>
      </c>
      <c r="K16" s="19">
        <v>5</v>
      </c>
      <c r="L16" s="14">
        <v>1</v>
      </c>
      <c r="M16" s="15">
        <f t="shared" si="1"/>
        <v>858500</v>
      </c>
      <c r="N16" s="36">
        <f t="shared" si="2"/>
        <v>2029000</v>
      </c>
      <c r="O16" s="15">
        <f t="shared" si="3"/>
        <v>1454000</v>
      </c>
      <c r="P16" s="15">
        <f t="shared" si="4"/>
        <v>1716000</v>
      </c>
      <c r="Q16" s="15">
        <f t="shared" si="6"/>
        <v>853050</v>
      </c>
      <c r="R16" s="36">
        <f t="shared" si="7"/>
        <v>1428050</v>
      </c>
      <c r="S16" s="17" t="e">
        <f>#REF!-(M16*70/100)</f>
        <v>#REF!</v>
      </c>
      <c r="T16" s="15">
        <f t="shared" si="5"/>
        <v>1115050</v>
      </c>
    </row>
    <row r="17" spans="1:20" ht="38.25" thickBot="1" x14ac:dyDescent="0.55000000000000004">
      <c r="A17" s="8" t="s">
        <v>19</v>
      </c>
      <c r="B17" s="8" t="s">
        <v>45</v>
      </c>
      <c r="C17" s="23">
        <v>100595</v>
      </c>
      <c r="D17" s="21" t="s">
        <v>31</v>
      </c>
      <c r="E17" s="11" t="s">
        <v>47</v>
      </c>
      <c r="F17" s="12" t="s">
        <v>48</v>
      </c>
      <c r="G17" s="12" t="s">
        <v>28</v>
      </c>
      <c r="H17" s="12"/>
      <c r="I17" s="12"/>
      <c r="J17" s="13">
        <v>4.8</v>
      </c>
      <c r="K17" s="13">
        <v>3.6</v>
      </c>
      <c r="L17" s="13">
        <v>1.2</v>
      </c>
      <c r="M17" s="15">
        <f t="shared" si="1"/>
        <v>704040</v>
      </c>
      <c r="N17" s="36">
        <f t="shared" si="2"/>
        <v>1770000</v>
      </c>
      <c r="O17" s="15">
        <f t="shared" si="3"/>
        <v>1183200</v>
      </c>
      <c r="P17" s="15">
        <f t="shared" si="4"/>
        <v>1394400</v>
      </c>
      <c r="Q17" s="15">
        <f>O17</f>
        <v>1183200</v>
      </c>
      <c r="R17" s="36">
        <f>N17</f>
        <v>1770000</v>
      </c>
      <c r="S17" s="17" t="e">
        <f>#REF!</f>
        <v>#REF!</v>
      </c>
      <c r="T17" s="15">
        <f>P17</f>
        <v>1394400</v>
      </c>
    </row>
    <row r="18" spans="1:20" ht="21" thickBot="1" x14ac:dyDescent="0.55000000000000004">
      <c r="A18" s="8" t="s">
        <v>19</v>
      </c>
      <c r="B18" s="8" t="s">
        <v>45</v>
      </c>
      <c r="C18" s="18">
        <v>100600</v>
      </c>
      <c r="D18" s="24" t="s">
        <v>21</v>
      </c>
      <c r="E18" s="11" t="s">
        <v>49</v>
      </c>
      <c r="F18" s="12"/>
      <c r="G18" s="12"/>
      <c r="H18" s="12"/>
      <c r="I18" s="12"/>
      <c r="J18" s="25">
        <v>4</v>
      </c>
      <c r="K18" s="13">
        <v>4</v>
      </c>
      <c r="L18" s="14">
        <v>0</v>
      </c>
      <c r="M18" s="15">
        <f t="shared" si="1"/>
        <v>543600</v>
      </c>
      <c r="N18" s="36">
        <f t="shared" si="2"/>
        <v>1108000</v>
      </c>
      <c r="O18" s="15">
        <f t="shared" si="3"/>
        <v>936000</v>
      </c>
      <c r="P18" s="15">
        <f t="shared" si="4"/>
        <v>1108000</v>
      </c>
      <c r="Q18" s="15">
        <f t="shared" ref="Q18:Q37" si="8">O18-(M18*70/100)</f>
        <v>555480</v>
      </c>
      <c r="R18" s="36">
        <f t="shared" ref="R18:R37" si="9">N18-(M18*70/100)</f>
        <v>727480</v>
      </c>
      <c r="S18" s="17" t="e">
        <f>#REF!-(M18*70/100)</f>
        <v>#REF!</v>
      </c>
      <c r="T18" s="15">
        <f t="shared" si="5"/>
        <v>727480</v>
      </c>
    </row>
    <row r="19" spans="1:20" ht="21" thickBot="1" x14ac:dyDescent="0.55000000000000004">
      <c r="A19" s="8" t="s">
        <v>50</v>
      </c>
      <c r="B19" s="8" t="s">
        <v>51</v>
      </c>
      <c r="C19" s="23">
        <v>204600</v>
      </c>
      <c r="D19" s="26"/>
      <c r="E19" s="11" t="s">
        <v>52</v>
      </c>
      <c r="F19" s="12"/>
      <c r="G19" s="12"/>
      <c r="H19" s="12"/>
      <c r="I19" s="12"/>
      <c r="J19" s="13">
        <v>2</v>
      </c>
      <c r="K19" s="13">
        <v>2</v>
      </c>
      <c r="L19" s="14">
        <v>0</v>
      </c>
      <c r="M19" s="15">
        <f>(K19*135900)+(L19*168000)</f>
        <v>271800</v>
      </c>
      <c r="N19" s="36">
        <f>(K2*528000)+(L2*1030000)</f>
        <v>1056000</v>
      </c>
      <c r="O19" s="15">
        <f>(K2*318000)+(L2*365000)</f>
        <v>636000</v>
      </c>
      <c r="P19" s="15">
        <f>(K2*528000)+(L2*549000)</f>
        <v>1056000</v>
      </c>
      <c r="Q19" s="15">
        <f t="shared" si="8"/>
        <v>445740</v>
      </c>
      <c r="R19" s="36">
        <f t="shared" si="9"/>
        <v>865740</v>
      </c>
      <c r="S19" s="17" t="e">
        <f>#REF!-(M19*70/100)</f>
        <v>#REF!</v>
      </c>
      <c r="T19" s="15">
        <f t="shared" si="5"/>
        <v>865740</v>
      </c>
    </row>
    <row r="20" spans="1:20" ht="21" thickBot="1" x14ac:dyDescent="0.55000000000000004">
      <c r="A20" s="8" t="s">
        <v>50</v>
      </c>
      <c r="B20" s="8" t="s">
        <v>51</v>
      </c>
      <c r="C20" s="23">
        <v>204605</v>
      </c>
      <c r="D20" s="26"/>
      <c r="E20" s="11" t="s">
        <v>53</v>
      </c>
      <c r="F20" s="12"/>
      <c r="G20" s="12"/>
      <c r="H20" s="12"/>
      <c r="I20" s="12"/>
      <c r="J20" s="13">
        <v>1.8</v>
      </c>
      <c r="K20" s="13">
        <v>1.8</v>
      </c>
      <c r="L20" s="14">
        <v>0</v>
      </c>
      <c r="M20" s="15">
        <f t="shared" ref="M20:M29" si="10">(K20*135900)+(L20*168000)</f>
        <v>244620</v>
      </c>
      <c r="N20" s="36">
        <f t="shared" ref="N20:N29" si="11">(K3*528000)+(L3*1030000)</f>
        <v>1584000</v>
      </c>
      <c r="O20" s="15">
        <f t="shared" ref="O20:O29" si="12">(K3*318000)+(L3*365000)</f>
        <v>954000</v>
      </c>
      <c r="P20" s="15">
        <f t="shared" ref="P20:P29" si="13">(K3*528000)+(L3*549000)</f>
        <v>1584000</v>
      </c>
      <c r="Q20" s="15">
        <f t="shared" si="8"/>
        <v>782766</v>
      </c>
      <c r="R20" s="36">
        <f t="shared" si="9"/>
        <v>1412766</v>
      </c>
      <c r="S20" s="17" t="e">
        <f>#REF!-(M20*70/100)</f>
        <v>#REF!</v>
      </c>
      <c r="T20" s="15">
        <f t="shared" si="5"/>
        <v>1412766</v>
      </c>
    </row>
    <row r="21" spans="1:20" ht="21" thickBot="1" x14ac:dyDescent="0.55000000000000004">
      <c r="A21" s="8" t="s">
        <v>50</v>
      </c>
      <c r="B21" s="8" t="s">
        <v>51</v>
      </c>
      <c r="C21" s="23">
        <v>204610</v>
      </c>
      <c r="D21" s="26"/>
      <c r="E21" s="11" t="s">
        <v>54</v>
      </c>
      <c r="F21" s="12"/>
      <c r="G21" s="12"/>
      <c r="H21" s="12"/>
      <c r="I21" s="12"/>
      <c r="J21" s="13">
        <v>2</v>
      </c>
      <c r="K21" s="13">
        <v>2</v>
      </c>
      <c r="L21" s="14">
        <v>0</v>
      </c>
      <c r="M21" s="15">
        <f t="shared" si="10"/>
        <v>271800</v>
      </c>
      <c r="N21" s="36">
        <f t="shared" si="11"/>
        <v>2640000</v>
      </c>
      <c r="O21" s="15">
        <f t="shared" si="12"/>
        <v>1590000</v>
      </c>
      <c r="P21" s="15">
        <f t="shared" si="13"/>
        <v>2640000</v>
      </c>
      <c r="Q21" s="15">
        <f t="shared" si="8"/>
        <v>1399740</v>
      </c>
      <c r="R21" s="36">
        <f t="shared" si="9"/>
        <v>2449740</v>
      </c>
      <c r="S21" s="17" t="e">
        <f>#REF!-(M21*70/100)</f>
        <v>#REF!</v>
      </c>
      <c r="T21" s="15">
        <f t="shared" si="5"/>
        <v>2449740</v>
      </c>
    </row>
    <row r="22" spans="1:20" ht="21" thickBot="1" x14ac:dyDescent="0.55000000000000004">
      <c r="A22" s="8" t="s">
        <v>50</v>
      </c>
      <c r="B22" s="8" t="s">
        <v>51</v>
      </c>
      <c r="C22" s="23">
        <v>204620</v>
      </c>
      <c r="D22" s="26"/>
      <c r="E22" s="11" t="s">
        <v>55</v>
      </c>
      <c r="F22" s="12"/>
      <c r="G22" s="12"/>
      <c r="H22" s="12"/>
      <c r="I22" s="12"/>
      <c r="J22" s="13">
        <v>3</v>
      </c>
      <c r="K22" s="13">
        <v>3</v>
      </c>
      <c r="L22" s="14">
        <v>0</v>
      </c>
      <c r="M22" s="15">
        <f t="shared" si="10"/>
        <v>407700</v>
      </c>
      <c r="N22" s="36">
        <f t="shared" si="11"/>
        <v>2614000</v>
      </c>
      <c r="O22" s="15">
        <f t="shared" si="12"/>
        <v>1319000</v>
      </c>
      <c r="P22" s="15">
        <f t="shared" si="13"/>
        <v>2133000</v>
      </c>
      <c r="Q22" s="15">
        <f t="shared" si="8"/>
        <v>1033610</v>
      </c>
      <c r="R22" s="36">
        <f t="shared" si="9"/>
        <v>2328610</v>
      </c>
      <c r="S22" s="17" t="e">
        <f>#REF!-(M22*70/100)</f>
        <v>#REF!</v>
      </c>
      <c r="T22" s="15">
        <f t="shared" si="5"/>
        <v>1847610</v>
      </c>
    </row>
    <row r="23" spans="1:20" ht="21" thickBot="1" x14ac:dyDescent="0.55000000000000004">
      <c r="A23" s="8" t="s">
        <v>50</v>
      </c>
      <c r="B23" s="8" t="s">
        <v>51</v>
      </c>
      <c r="C23" s="23">
        <v>204625</v>
      </c>
      <c r="D23" s="26"/>
      <c r="E23" s="11" t="s">
        <v>56</v>
      </c>
      <c r="F23" s="12"/>
      <c r="G23" s="12"/>
      <c r="H23" s="12"/>
      <c r="I23" s="12"/>
      <c r="J23" s="13">
        <v>1.5</v>
      </c>
      <c r="K23" s="13">
        <v>1.5</v>
      </c>
      <c r="L23" s="14">
        <v>0</v>
      </c>
      <c r="M23" s="15">
        <f t="shared" si="10"/>
        <v>203850</v>
      </c>
      <c r="N23" s="36">
        <f t="shared" si="11"/>
        <v>2376000</v>
      </c>
      <c r="O23" s="15">
        <f t="shared" si="12"/>
        <v>1431000</v>
      </c>
      <c r="P23" s="15">
        <f t="shared" si="13"/>
        <v>2376000</v>
      </c>
      <c r="Q23" s="15">
        <f t="shared" si="8"/>
        <v>1288305</v>
      </c>
      <c r="R23" s="36">
        <f t="shared" si="9"/>
        <v>2233305</v>
      </c>
      <c r="S23" s="17" t="e">
        <f>#REF!-(M23*70/100)</f>
        <v>#REF!</v>
      </c>
      <c r="T23" s="15">
        <f t="shared" si="5"/>
        <v>2233305</v>
      </c>
    </row>
    <row r="24" spans="1:20" ht="21" thickBot="1" x14ac:dyDescent="0.55000000000000004">
      <c r="A24" s="8" t="s">
        <v>50</v>
      </c>
      <c r="B24" s="8" t="s">
        <v>51</v>
      </c>
      <c r="C24" s="18">
        <v>204630</v>
      </c>
      <c r="D24" s="27"/>
      <c r="E24" s="11" t="s">
        <v>57</v>
      </c>
      <c r="F24" s="12"/>
      <c r="G24" s="12"/>
      <c r="H24" s="12"/>
      <c r="I24" s="12"/>
      <c r="J24" s="13">
        <v>1.5</v>
      </c>
      <c r="K24" s="13">
        <v>1.5</v>
      </c>
      <c r="L24" s="14">
        <v>0</v>
      </c>
      <c r="M24" s="15">
        <f t="shared" si="10"/>
        <v>203850</v>
      </c>
      <c r="N24" s="36">
        <f t="shared" si="11"/>
        <v>792000</v>
      </c>
      <c r="O24" s="15">
        <f t="shared" si="12"/>
        <v>477000</v>
      </c>
      <c r="P24" s="15">
        <f t="shared" si="13"/>
        <v>792000</v>
      </c>
      <c r="Q24" s="15">
        <f t="shared" si="8"/>
        <v>334305</v>
      </c>
      <c r="R24" s="36">
        <f t="shared" si="9"/>
        <v>649305</v>
      </c>
      <c r="S24" s="17" t="e">
        <f>#REF!-(M24*70/100)</f>
        <v>#REF!</v>
      </c>
      <c r="T24" s="15">
        <f t="shared" si="5"/>
        <v>649305</v>
      </c>
    </row>
    <row r="25" spans="1:20" ht="21" thickBot="1" x14ac:dyDescent="0.55000000000000004">
      <c r="A25" s="8" t="s">
        <v>50</v>
      </c>
      <c r="B25" s="8" t="s">
        <v>51</v>
      </c>
      <c r="C25" s="23">
        <v>204635</v>
      </c>
      <c r="D25" s="26"/>
      <c r="E25" s="11" t="s">
        <v>58</v>
      </c>
      <c r="F25" s="12"/>
      <c r="G25" s="12"/>
      <c r="H25" s="12"/>
      <c r="I25" s="12"/>
      <c r="J25" s="13">
        <v>2.5</v>
      </c>
      <c r="K25" s="13">
        <v>2.5</v>
      </c>
      <c r="L25" s="14">
        <v>0</v>
      </c>
      <c r="M25" s="15">
        <f t="shared" si="10"/>
        <v>339750</v>
      </c>
      <c r="N25" s="36">
        <f t="shared" si="11"/>
        <v>1584000</v>
      </c>
      <c r="O25" s="15">
        <f t="shared" si="12"/>
        <v>954000</v>
      </c>
      <c r="P25" s="15">
        <f t="shared" si="13"/>
        <v>1584000</v>
      </c>
      <c r="Q25" s="15">
        <f t="shared" si="8"/>
        <v>716175</v>
      </c>
      <c r="R25" s="36">
        <f t="shared" si="9"/>
        <v>1346175</v>
      </c>
      <c r="S25" s="17" t="e">
        <f>#REF!-(M25*70/100)</f>
        <v>#REF!</v>
      </c>
      <c r="T25" s="15">
        <f t="shared" si="5"/>
        <v>1346175</v>
      </c>
    </row>
    <row r="26" spans="1:20" ht="21" thickBot="1" x14ac:dyDescent="0.55000000000000004">
      <c r="A26" s="8" t="s">
        <v>50</v>
      </c>
      <c r="B26" s="8" t="s">
        <v>51</v>
      </c>
      <c r="C26" s="23">
        <v>204640</v>
      </c>
      <c r="D26" s="26"/>
      <c r="E26" s="11" t="s">
        <v>59</v>
      </c>
      <c r="F26" s="12"/>
      <c r="G26" s="12"/>
      <c r="H26" s="12"/>
      <c r="I26" s="12"/>
      <c r="J26" s="13">
        <v>3</v>
      </c>
      <c r="K26" s="13">
        <v>3</v>
      </c>
      <c r="L26" s="14">
        <v>0</v>
      </c>
      <c r="M26" s="15">
        <f t="shared" si="10"/>
        <v>407700</v>
      </c>
      <c r="N26" s="36">
        <f t="shared" si="11"/>
        <v>792000</v>
      </c>
      <c r="O26" s="15">
        <f t="shared" si="12"/>
        <v>477000</v>
      </c>
      <c r="P26" s="15">
        <f t="shared" si="13"/>
        <v>792000</v>
      </c>
      <c r="Q26" s="15">
        <f t="shared" si="8"/>
        <v>191610</v>
      </c>
      <c r="R26" s="36">
        <f t="shared" si="9"/>
        <v>506610</v>
      </c>
      <c r="S26" s="17" t="e">
        <f>#REF!-(M26*70/100)</f>
        <v>#REF!</v>
      </c>
      <c r="T26" s="15">
        <f t="shared" si="5"/>
        <v>506610</v>
      </c>
    </row>
    <row r="27" spans="1:20" ht="21" thickBot="1" x14ac:dyDescent="0.55000000000000004">
      <c r="A27" s="8" t="s">
        <v>50</v>
      </c>
      <c r="B27" s="8" t="s">
        <v>51</v>
      </c>
      <c r="C27" s="23">
        <v>204645</v>
      </c>
      <c r="D27" s="26"/>
      <c r="E27" s="11" t="s">
        <v>60</v>
      </c>
      <c r="F27" s="12"/>
      <c r="G27" s="12"/>
      <c r="H27" s="12"/>
      <c r="I27" s="12"/>
      <c r="J27" s="13">
        <v>1.5</v>
      </c>
      <c r="K27" s="13">
        <v>1.5</v>
      </c>
      <c r="L27" s="14">
        <v>0</v>
      </c>
      <c r="M27" s="15">
        <f t="shared" si="10"/>
        <v>203850</v>
      </c>
      <c r="N27" s="36">
        <f t="shared" si="11"/>
        <v>2112000</v>
      </c>
      <c r="O27" s="15">
        <f t="shared" si="12"/>
        <v>1272000</v>
      </c>
      <c r="P27" s="15">
        <f t="shared" si="13"/>
        <v>2112000</v>
      </c>
      <c r="Q27" s="15">
        <f t="shared" si="8"/>
        <v>1129305</v>
      </c>
      <c r="R27" s="36">
        <f t="shared" si="9"/>
        <v>1969305</v>
      </c>
      <c r="S27" s="17" t="e">
        <f>#REF!-(M27*70/100)</f>
        <v>#REF!</v>
      </c>
      <c r="T27" s="15">
        <f t="shared" si="5"/>
        <v>1969305</v>
      </c>
    </row>
    <row r="28" spans="1:20" ht="21" thickBot="1" x14ac:dyDescent="0.55000000000000004">
      <c r="A28" s="8" t="s">
        <v>50</v>
      </c>
      <c r="B28" s="8" t="s">
        <v>51</v>
      </c>
      <c r="C28" s="23">
        <v>204650</v>
      </c>
      <c r="D28" s="28"/>
      <c r="E28" s="11" t="s">
        <v>61</v>
      </c>
      <c r="F28" s="12"/>
      <c r="G28" s="12"/>
      <c r="H28" s="12"/>
      <c r="I28" s="12"/>
      <c r="J28" s="13">
        <v>1.5</v>
      </c>
      <c r="K28" s="13">
        <v>1.5</v>
      </c>
      <c r="L28" s="14">
        <v>0</v>
      </c>
      <c r="M28" s="15">
        <f t="shared" si="10"/>
        <v>203850</v>
      </c>
      <c r="N28" s="36">
        <f t="shared" si="11"/>
        <v>1056000</v>
      </c>
      <c r="O28" s="15">
        <f t="shared" si="12"/>
        <v>636000</v>
      </c>
      <c r="P28" s="15">
        <f t="shared" si="13"/>
        <v>1056000</v>
      </c>
      <c r="Q28" s="15">
        <f t="shared" si="8"/>
        <v>493305</v>
      </c>
      <c r="R28" s="36">
        <f t="shared" si="9"/>
        <v>913305</v>
      </c>
      <c r="S28" s="17" t="e">
        <f>#REF!-(M28*70/100)</f>
        <v>#REF!</v>
      </c>
      <c r="T28" s="15">
        <f t="shared" si="5"/>
        <v>913305</v>
      </c>
    </row>
    <row r="29" spans="1:20" ht="21" thickBot="1" x14ac:dyDescent="0.55000000000000004">
      <c r="A29" s="8" t="s">
        <v>50</v>
      </c>
      <c r="B29" s="8" t="s">
        <v>51</v>
      </c>
      <c r="C29" s="23">
        <v>204655</v>
      </c>
      <c r="D29" s="28"/>
      <c r="E29" s="11" t="s">
        <v>62</v>
      </c>
      <c r="F29" s="12"/>
      <c r="G29" s="12"/>
      <c r="H29" s="12"/>
      <c r="I29" s="12"/>
      <c r="J29" s="13">
        <v>1.5</v>
      </c>
      <c r="K29" s="13">
        <v>1.5</v>
      </c>
      <c r="L29" s="14">
        <v>0</v>
      </c>
      <c r="M29" s="15">
        <f t="shared" si="10"/>
        <v>203850</v>
      </c>
      <c r="N29" s="36">
        <f t="shared" si="11"/>
        <v>528000</v>
      </c>
      <c r="O29" s="15">
        <f t="shared" si="12"/>
        <v>318000</v>
      </c>
      <c r="P29" s="15">
        <f t="shared" si="13"/>
        <v>528000</v>
      </c>
      <c r="Q29" s="15">
        <f t="shared" si="8"/>
        <v>175305</v>
      </c>
      <c r="R29" s="36">
        <f t="shared" si="9"/>
        <v>385305</v>
      </c>
      <c r="S29" s="17" t="e">
        <f>#REF!-(M29*70/100)</f>
        <v>#REF!</v>
      </c>
      <c r="T29" s="15">
        <f t="shared" si="5"/>
        <v>385305</v>
      </c>
    </row>
    <row r="30" spans="1:20" ht="21" thickBot="1" x14ac:dyDescent="0.55000000000000004">
      <c r="A30" s="8" t="s">
        <v>63</v>
      </c>
      <c r="B30" s="8" t="s">
        <v>64</v>
      </c>
      <c r="C30" s="18">
        <v>300055</v>
      </c>
      <c r="D30" s="24" t="s">
        <v>21</v>
      </c>
      <c r="E30" s="11" t="s">
        <v>65</v>
      </c>
      <c r="F30" s="12"/>
      <c r="G30" s="12"/>
      <c r="H30" s="12"/>
      <c r="I30" s="12"/>
      <c r="J30" s="13">
        <v>3</v>
      </c>
      <c r="K30" s="13">
        <v>3</v>
      </c>
      <c r="L30" s="14">
        <v>0</v>
      </c>
      <c r="M30" s="15">
        <f>(K30*135900)+(L30*179000)</f>
        <v>407700</v>
      </c>
      <c r="N30" s="36">
        <f>(K30*277000)+(L30*644000)</f>
        <v>831000</v>
      </c>
      <c r="O30" s="15">
        <f>(K30*234000)+(L30*284000)</f>
        <v>702000</v>
      </c>
      <c r="P30" s="15">
        <f>(K30*277000)+(L30*331000)</f>
        <v>831000</v>
      </c>
      <c r="Q30" s="15">
        <f t="shared" si="8"/>
        <v>416610</v>
      </c>
      <c r="R30" s="36">
        <f t="shared" si="9"/>
        <v>545610</v>
      </c>
      <c r="S30" s="17" t="e">
        <f>#REF!-(M30*70/100)</f>
        <v>#REF!</v>
      </c>
      <c r="T30" s="15">
        <f t="shared" si="5"/>
        <v>545610</v>
      </c>
    </row>
    <row r="31" spans="1:20" ht="21" thickBot="1" x14ac:dyDescent="0.55000000000000004">
      <c r="A31" s="8" t="s">
        <v>63</v>
      </c>
      <c r="B31" s="8" t="s">
        <v>64</v>
      </c>
      <c r="C31" s="23">
        <v>300130</v>
      </c>
      <c r="D31" s="26"/>
      <c r="E31" s="11" t="s">
        <v>66</v>
      </c>
      <c r="F31" s="12"/>
      <c r="G31" s="12"/>
      <c r="H31" s="12"/>
      <c r="I31" s="12"/>
      <c r="J31" s="13">
        <v>3.3</v>
      </c>
      <c r="K31" s="13">
        <v>3.3</v>
      </c>
      <c r="L31" s="14">
        <v>0</v>
      </c>
      <c r="M31" s="15">
        <f>(K31*135900)+(L31*168000)</f>
        <v>448470</v>
      </c>
      <c r="N31" s="36">
        <f>(K14*528000)+(L14*1030000)</f>
        <v>264000</v>
      </c>
      <c r="O31" s="15">
        <f>(K14*318000)+(L14*365000)</f>
        <v>159000</v>
      </c>
      <c r="P31" s="15">
        <f>(K14*528000)+(L14*549000)</f>
        <v>264000</v>
      </c>
      <c r="Q31" s="15">
        <f t="shared" si="8"/>
        <v>-154929</v>
      </c>
      <c r="R31" s="36">
        <f t="shared" si="9"/>
        <v>-49929</v>
      </c>
      <c r="S31" s="17" t="e">
        <f>#REF!-(M31*70/100)</f>
        <v>#REF!</v>
      </c>
      <c r="T31" s="15">
        <f t="shared" si="5"/>
        <v>-49929</v>
      </c>
    </row>
    <row r="32" spans="1:20" ht="38.25" thickBot="1" x14ac:dyDescent="0.55000000000000004">
      <c r="A32" s="8" t="s">
        <v>67</v>
      </c>
      <c r="B32" s="8" t="s">
        <v>68</v>
      </c>
      <c r="C32" s="18">
        <v>500440</v>
      </c>
      <c r="D32" s="24" t="s">
        <v>21</v>
      </c>
      <c r="E32" s="11" t="s">
        <v>69</v>
      </c>
      <c r="F32" s="12"/>
      <c r="G32" s="12"/>
      <c r="H32" s="12"/>
      <c r="I32" s="12"/>
      <c r="J32" s="13">
        <v>1</v>
      </c>
      <c r="K32" s="13">
        <v>1</v>
      </c>
      <c r="L32" s="14">
        <v>0</v>
      </c>
      <c r="M32" s="15">
        <f t="shared" ref="M32:M40" si="14">(K32*135900)+(L32*179000)</f>
        <v>135900</v>
      </c>
      <c r="N32" s="36">
        <f t="shared" ref="N32:N40" si="15">(K32*277000)+(L32*644000)</f>
        <v>277000</v>
      </c>
      <c r="O32" s="15">
        <f t="shared" ref="O32:O40" si="16">(K32*234000)+(L32*284000)</f>
        <v>234000</v>
      </c>
      <c r="P32" s="15">
        <f t="shared" ref="P32:P40" si="17">(K32*277000)+(L32*331000)</f>
        <v>277000</v>
      </c>
      <c r="Q32" s="15">
        <f t="shared" si="8"/>
        <v>138870</v>
      </c>
      <c r="R32" s="36">
        <f t="shared" si="9"/>
        <v>181870</v>
      </c>
      <c r="S32" s="17" t="e">
        <f>#REF!-(M32*70/100)</f>
        <v>#REF!</v>
      </c>
      <c r="T32" s="15">
        <f t="shared" si="5"/>
        <v>181870</v>
      </c>
    </row>
    <row r="33" spans="1:20" ht="21" thickBot="1" x14ac:dyDescent="0.55000000000000004">
      <c r="A33" s="8" t="s">
        <v>67</v>
      </c>
      <c r="B33" s="8" t="s">
        <v>68</v>
      </c>
      <c r="C33" s="18">
        <v>500445</v>
      </c>
      <c r="D33" s="24" t="s">
        <v>21</v>
      </c>
      <c r="E33" s="11" t="s">
        <v>70</v>
      </c>
      <c r="F33" s="12"/>
      <c r="G33" s="12"/>
      <c r="H33" s="12"/>
      <c r="I33" s="12"/>
      <c r="J33" s="13">
        <v>0.5</v>
      </c>
      <c r="K33" s="13">
        <v>0.5</v>
      </c>
      <c r="L33" s="14" t="s">
        <v>71</v>
      </c>
      <c r="M33" s="15">
        <f t="shared" si="14"/>
        <v>67950</v>
      </c>
      <c r="N33" s="36">
        <f t="shared" si="15"/>
        <v>138500</v>
      </c>
      <c r="O33" s="15">
        <f t="shared" si="16"/>
        <v>117000</v>
      </c>
      <c r="P33" s="15">
        <f t="shared" si="17"/>
        <v>138500</v>
      </c>
      <c r="Q33" s="15">
        <f t="shared" si="8"/>
        <v>69435</v>
      </c>
      <c r="R33" s="36">
        <f t="shared" si="9"/>
        <v>90935</v>
      </c>
      <c r="S33" s="17" t="e">
        <f>#REF!-(M33*70/100)</f>
        <v>#REF!</v>
      </c>
      <c r="T33" s="15">
        <f t="shared" si="5"/>
        <v>90935</v>
      </c>
    </row>
    <row r="34" spans="1:20" ht="21" thickBot="1" x14ac:dyDescent="0.55000000000000004">
      <c r="A34" s="8" t="s">
        <v>67</v>
      </c>
      <c r="B34" s="8" t="s">
        <v>68</v>
      </c>
      <c r="C34" s="18">
        <v>500447</v>
      </c>
      <c r="D34" s="24" t="s">
        <v>21</v>
      </c>
      <c r="E34" s="11" t="s">
        <v>72</v>
      </c>
      <c r="F34" s="12"/>
      <c r="G34" s="12"/>
      <c r="H34" s="12"/>
      <c r="I34" s="12"/>
      <c r="J34" s="13">
        <v>1</v>
      </c>
      <c r="K34" s="13">
        <v>1</v>
      </c>
      <c r="L34" s="14" t="s">
        <v>71</v>
      </c>
      <c r="M34" s="15">
        <f t="shared" si="14"/>
        <v>135900</v>
      </c>
      <c r="N34" s="36">
        <f t="shared" si="15"/>
        <v>277000</v>
      </c>
      <c r="O34" s="15">
        <f t="shared" si="16"/>
        <v>234000</v>
      </c>
      <c r="P34" s="15">
        <f t="shared" si="17"/>
        <v>277000</v>
      </c>
      <c r="Q34" s="15">
        <f t="shared" si="8"/>
        <v>138870</v>
      </c>
      <c r="R34" s="36">
        <f t="shared" si="9"/>
        <v>181870</v>
      </c>
      <c r="S34" s="17" t="e">
        <f>#REF!-(M34*70/100)</f>
        <v>#REF!</v>
      </c>
      <c r="T34" s="15">
        <f t="shared" si="5"/>
        <v>181870</v>
      </c>
    </row>
    <row r="35" spans="1:20" ht="21" thickBot="1" x14ac:dyDescent="0.55000000000000004">
      <c r="A35" s="8" t="s">
        <v>73</v>
      </c>
      <c r="B35" s="8" t="s">
        <v>74</v>
      </c>
      <c r="C35" s="18">
        <v>500955</v>
      </c>
      <c r="D35" s="24" t="s">
        <v>21</v>
      </c>
      <c r="E35" s="11" t="s">
        <v>75</v>
      </c>
      <c r="F35" s="12"/>
      <c r="G35" s="12"/>
      <c r="H35" s="12"/>
      <c r="I35" s="12"/>
      <c r="J35" s="13">
        <v>10</v>
      </c>
      <c r="K35" s="13">
        <v>10</v>
      </c>
      <c r="L35" s="14" t="s">
        <v>71</v>
      </c>
      <c r="M35" s="15">
        <f t="shared" si="14"/>
        <v>1359000</v>
      </c>
      <c r="N35" s="36">
        <f t="shared" si="15"/>
        <v>2770000</v>
      </c>
      <c r="O35" s="15">
        <f t="shared" si="16"/>
        <v>2340000</v>
      </c>
      <c r="P35" s="15">
        <f t="shared" si="17"/>
        <v>2770000</v>
      </c>
      <c r="Q35" s="15">
        <f t="shared" si="8"/>
        <v>1388700</v>
      </c>
      <c r="R35" s="36">
        <f t="shared" si="9"/>
        <v>1818700</v>
      </c>
      <c r="S35" s="17" t="e">
        <f>#REF!-(M35*70/100)</f>
        <v>#REF!</v>
      </c>
      <c r="T35" s="15">
        <f t="shared" si="5"/>
        <v>1818700</v>
      </c>
    </row>
    <row r="36" spans="1:20" ht="21" thickBot="1" x14ac:dyDescent="0.55000000000000004">
      <c r="A36" s="8" t="s">
        <v>76</v>
      </c>
      <c r="B36" s="8" t="s">
        <v>77</v>
      </c>
      <c r="C36" s="23">
        <v>501790</v>
      </c>
      <c r="D36" s="24" t="s">
        <v>21</v>
      </c>
      <c r="E36" s="11" t="s">
        <v>78</v>
      </c>
      <c r="F36" s="12"/>
      <c r="G36" s="12"/>
      <c r="H36" s="12"/>
      <c r="I36" s="12"/>
      <c r="J36" s="13">
        <v>1.5</v>
      </c>
      <c r="K36" s="13">
        <v>1.5</v>
      </c>
      <c r="L36" s="14" t="s">
        <v>71</v>
      </c>
      <c r="M36" s="15">
        <f t="shared" si="14"/>
        <v>203850</v>
      </c>
      <c r="N36" s="36">
        <f t="shared" si="15"/>
        <v>415500</v>
      </c>
      <c r="O36" s="15">
        <f t="shared" si="16"/>
        <v>351000</v>
      </c>
      <c r="P36" s="15">
        <f t="shared" si="17"/>
        <v>415500</v>
      </c>
      <c r="Q36" s="15">
        <f t="shared" si="8"/>
        <v>208305</v>
      </c>
      <c r="R36" s="36">
        <f t="shared" si="9"/>
        <v>272805</v>
      </c>
      <c r="S36" s="17" t="e">
        <f>#REF!-(M36*70/100)</f>
        <v>#REF!</v>
      </c>
      <c r="T36" s="15">
        <f t="shared" si="5"/>
        <v>272805</v>
      </c>
    </row>
    <row r="37" spans="1:20" ht="21" thickBot="1" x14ac:dyDescent="0.55000000000000004">
      <c r="A37" s="8" t="s">
        <v>76</v>
      </c>
      <c r="B37" s="8" t="s">
        <v>77</v>
      </c>
      <c r="C37" s="18">
        <v>501792</v>
      </c>
      <c r="D37" s="24" t="s">
        <v>21</v>
      </c>
      <c r="E37" s="11" t="s">
        <v>79</v>
      </c>
      <c r="F37" s="12"/>
      <c r="G37" s="12"/>
      <c r="H37" s="12"/>
      <c r="I37" s="12"/>
      <c r="J37" s="13">
        <v>0.75</v>
      </c>
      <c r="K37" s="13">
        <v>0.75</v>
      </c>
      <c r="L37" s="14" t="s">
        <v>71</v>
      </c>
      <c r="M37" s="15">
        <f t="shared" si="14"/>
        <v>101925</v>
      </c>
      <c r="N37" s="36">
        <f t="shared" si="15"/>
        <v>207750</v>
      </c>
      <c r="O37" s="15">
        <f t="shared" si="16"/>
        <v>175500</v>
      </c>
      <c r="P37" s="15">
        <f t="shared" si="17"/>
        <v>207750</v>
      </c>
      <c r="Q37" s="15">
        <f t="shared" si="8"/>
        <v>104152.5</v>
      </c>
      <c r="R37" s="36">
        <f t="shared" si="9"/>
        <v>136402.5</v>
      </c>
      <c r="S37" s="17" t="e">
        <f>#REF!-(M37*70/100)</f>
        <v>#REF!</v>
      </c>
      <c r="T37" s="15">
        <f t="shared" si="5"/>
        <v>136402.5</v>
      </c>
    </row>
    <row r="38" spans="1:20" ht="21" thickBot="1" x14ac:dyDescent="0.55000000000000004">
      <c r="A38" s="8" t="s">
        <v>76</v>
      </c>
      <c r="B38" s="8" t="s">
        <v>77</v>
      </c>
      <c r="C38" s="23">
        <v>501860</v>
      </c>
      <c r="D38" s="21" t="s">
        <v>31</v>
      </c>
      <c r="E38" s="11" t="s">
        <v>80</v>
      </c>
      <c r="F38" s="12"/>
      <c r="G38" s="12" t="s">
        <v>28</v>
      </c>
      <c r="H38" s="12"/>
      <c r="I38" s="12"/>
      <c r="J38" s="13">
        <v>2</v>
      </c>
      <c r="K38" s="13">
        <v>2</v>
      </c>
      <c r="L38" s="14" t="s">
        <v>71</v>
      </c>
      <c r="M38" s="15">
        <f t="shared" si="14"/>
        <v>271800</v>
      </c>
      <c r="N38" s="36">
        <f t="shared" si="15"/>
        <v>554000</v>
      </c>
      <c r="O38" s="15">
        <f t="shared" si="16"/>
        <v>468000</v>
      </c>
      <c r="P38" s="15">
        <f t="shared" si="17"/>
        <v>554000</v>
      </c>
      <c r="Q38" s="15">
        <f>O38</f>
        <v>468000</v>
      </c>
      <c r="R38" s="36">
        <f>N38</f>
        <v>554000</v>
      </c>
      <c r="S38" s="17" t="e">
        <f>#REF!</f>
        <v>#REF!</v>
      </c>
      <c r="T38" s="15">
        <f>P38</f>
        <v>554000</v>
      </c>
    </row>
    <row r="39" spans="1:20" ht="21" thickBot="1" x14ac:dyDescent="0.55000000000000004">
      <c r="A39" s="8" t="s">
        <v>76</v>
      </c>
      <c r="B39" s="8" t="s">
        <v>77</v>
      </c>
      <c r="C39" s="23">
        <v>501865</v>
      </c>
      <c r="D39" s="24" t="s">
        <v>21</v>
      </c>
      <c r="E39" s="11" t="s">
        <v>81</v>
      </c>
      <c r="F39" s="12"/>
      <c r="G39" s="12"/>
      <c r="H39" s="12"/>
      <c r="I39" s="12"/>
      <c r="J39" s="13">
        <v>1</v>
      </c>
      <c r="K39" s="13">
        <v>1</v>
      </c>
      <c r="L39" s="14" t="s">
        <v>71</v>
      </c>
      <c r="M39" s="15">
        <f t="shared" si="14"/>
        <v>135900</v>
      </c>
      <c r="N39" s="36">
        <f t="shared" si="15"/>
        <v>277000</v>
      </c>
      <c r="O39" s="15">
        <f t="shared" si="16"/>
        <v>234000</v>
      </c>
      <c r="P39" s="15">
        <f t="shared" si="17"/>
        <v>277000</v>
      </c>
      <c r="Q39" s="15">
        <f>O39-(M39*70/100)</f>
        <v>138870</v>
      </c>
      <c r="R39" s="36">
        <f>N39-(M39*70/100)</f>
        <v>181870</v>
      </c>
      <c r="S39" s="17" t="e">
        <f>#REF!-(M39*70/100)</f>
        <v>#REF!</v>
      </c>
      <c r="T39" s="15">
        <f t="shared" si="5"/>
        <v>181870</v>
      </c>
    </row>
    <row r="40" spans="1:20" ht="21" thickBot="1" x14ac:dyDescent="0.55000000000000004">
      <c r="A40" s="8" t="s">
        <v>82</v>
      </c>
      <c r="B40" s="8" t="s">
        <v>83</v>
      </c>
      <c r="C40" s="23">
        <v>502085</v>
      </c>
      <c r="D40" s="24" t="s">
        <v>21</v>
      </c>
      <c r="E40" s="11" t="s">
        <v>84</v>
      </c>
      <c r="F40" s="12"/>
      <c r="G40" s="12"/>
      <c r="H40" s="12"/>
      <c r="I40" s="12"/>
      <c r="J40" s="13">
        <v>3.4000000000000004</v>
      </c>
      <c r="K40" s="13">
        <v>1.3</v>
      </c>
      <c r="L40" s="13">
        <v>2.1</v>
      </c>
      <c r="M40" s="15">
        <f t="shared" si="14"/>
        <v>552570</v>
      </c>
      <c r="N40" s="36">
        <f t="shared" si="15"/>
        <v>1712500</v>
      </c>
      <c r="O40" s="15">
        <f t="shared" si="16"/>
        <v>900600</v>
      </c>
      <c r="P40" s="15">
        <f t="shared" si="17"/>
        <v>1055200</v>
      </c>
      <c r="Q40" s="15">
        <f>O40-(M40*70/100)</f>
        <v>513801</v>
      </c>
      <c r="R40" s="36">
        <f>N40-(M40*70/100)</f>
        <v>1325701</v>
      </c>
      <c r="S40" s="17" t="e">
        <f>#REF!-(M40*70/100)</f>
        <v>#REF!</v>
      </c>
      <c r="T40" s="15">
        <f t="shared" si="5"/>
        <v>668401</v>
      </c>
    </row>
    <row r="41" spans="1:20" ht="38.25" thickBot="1" x14ac:dyDescent="0.55000000000000004">
      <c r="A41" s="8" t="s">
        <v>85</v>
      </c>
      <c r="B41" s="8" t="s">
        <v>86</v>
      </c>
      <c r="C41" s="29">
        <v>601925</v>
      </c>
      <c r="D41" s="30"/>
      <c r="E41" s="11" t="s">
        <v>87</v>
      </c>
      <c r="F41" s="12"/>
      <c r="G41" s="12"/>
      <c r="H41" s="12"/>
      <c r="I41" s="12"/>
      <c r="J41" s="13">
        <v>3</v>
      </c>
      <c r="K41" s="31">
        <v>3</v>
      </c>
      <c r="L41" s="14" t="s">
        <v>71</v>
      </c>
      <c r="M41" s="15">
        <f>(K41*135900)+(L41*168000)</f>
        <v>407700</v>
      </c>
      <c r="N41" s="36">
        <f>(K24*528000)+(L24*1030000)</f>
        <v>792000</v>
      </c>
      <c r="O41" s="15">
        <f>(K24*318000)+(L24*365000)</f>
        <v>477000</v>
      </c>
      <c r="P41" s="15">
        <f>(K24*528000)+(L24*549000)</f>
        <v>792000</v>
      </c>
      <c r="Q41" s="15">
        <f>O41-(M41*70/100)</f>
        <v>191610</v>
      </c>
      <c r="R41" s="36">
        <f>N41-(M41*70/100)</f>
        <v>506610</v>
      </c>
      <c r="S41" s="17" t="e">
        <f>#REF!-(M41*70/100)</f>
        <v>#REF!</v>
      </c>
      <c r="T41" s="15">
        <f t="shared" si="5"/>
        <v>506610</v>
      </c>
    </row>
    <row r="42" spans="1:20" ht="21" thickBot="1" x14ac:dyDescent="0.55000000000000004">
      <c r="A42" s="8" t="s">
        <v>88</v>
      </c>
      <c r="B42" s="8" t="s">
        <v>89</v>
      </c>
      <c r="C42" s="29">
        <v>602730</v>
      </c>
      <c r="D42" s="32" t="s">
        <v>31</v>
      </c>
      <c r="E42" s="11" t="s">
        <v>90</v>
      </c>
      <c r="F42" s="12"/>
      <c r="G42" s="12" t="s">
        <v>28</v>
      </c>
      <c r="H42" s="12"/>
      <c r="I42" s="12"/>
      <c r="J42" s="13">
        <v>1</v>
      </c>
      <c r="K42" s="31">
        <v>1</v>
      </c>
      <c r="L42" s="14" t="s">
        <v>71</v>
      </c>
      <c r="M42" s="15">
        <f t="shared" ref="M42:M71" si="18">(K42*135900)+(L42*179000)</f>
        <v>135900</v>
      </c>
      <c r="N42" s="36">
        <f t="shared" ref="N42:N71" si="19">(K42*277000)+(L42*644000)</f>
        <v>277000</v>
      </c>
      <c r="O42" s="15">
        <f t="shared" ref="O42:O71" si="20">(K42*234000)+(L42*284000)</f>
        <v>234000</v>
      </c>
      <c r="P42" s="15">
        <f t="shared" ref="P42:P71" si="21">(K42*277000)+(L42*331000)</f>
        <v>277000</v>
      </c>
      <c r="Q42" s="15">
        <f>O42</f>
        <v>234000</v>
      </c>
      <c r="R42" s="36">
        <f>N42</f>
        <v>277000</v>
      </c>
      <c r="S42" s="17" t="e">
        <f>#REF!</f>
        <v>#REF!</v>
      </c>
      <c r="T42" s="15">
        <f>P42</f>
        <v>277000</v>
      </c>
    </row>
    <row r="43" spans="1:20" ht="21" thickBot="1" x14ac:dyDescent="0.55000000000000004">
      <c r="A43" s="8" t="s">
        <v>88</v>
      </c>
      <c r="B43" s="8" t="s">
        <v>89</v>
      </c>
      <c r="C43" s="29">
        <v>602770</v>
      </c>
      <c r="D43" s="30" t="s">
        <v>21</v>
      </c>
      <c r="E43" s="11" t="s">
        <v>91</v>
      </c>
      <c r="F43" s="12"/>
      <c r="G43" s="12"/>
      <c r="H43" s="12"/>
      <c r="I43" s="12"/>
      <c r="J43" s="13">
        <v>1</v>
      </c>
      <c r="K43" s="31">
        <v>1</v>
      </c>
      <c r="L43" s="14" t="s">
        <v>71</v>
      </c>
      <c r="M43" s="15">
        <f t="shared" si="18"/>
        <v>135900</v>
      </c>
      <c r="N43" s="36">
        <f t="shared" si="19"/>
        <v>277000</v>
      </c>
      <c r="O43" s="15">
        <f t="shared" si="20"/>
        <v>234000</v>
      </c>
      <c r="P43" s="15">
        <f t="shared" si="21"/>
        <v>277000</v>
      </c>
      <c r="Q43" s="15">
        <f>O43-(M43*70/100)</f>
        <v>138870</v>
      </c>
      <c r="R43" s="36">
        <f>N43-(M43*70/100)</f>
        <v>181870</v>
      </c>
      <c r="S43" s="17" t="e">
        <f>#REF!-(M43*70/100)</f>
        <v>#REF!</v>
      </c>
      <c r="T43" s="15">
        <f t="shared" si="5"/>
        <v>181870</v>
      </c>
    </row>
    <row r="44" spans="1:20" ht="21" thickBot="1" x14ac:dyDescent="0.55000000000000004">
      <c r="A44" s="8" t="s">
        <v>92</v>
      </c>
      <c r="B44" s="8" t="s">
        <v>93</v>
      </c>
      <c r="C44" s="29">
        <v>900010</v>
      </c>
      <c r="D44" s="32" t="s">
        <v>31</v>
      </c>
      <c r="E44" s="11" t="s">
        <v>94</v>
      </c>
      <c r="F44" s="12"/>
      <c r="G44" s="12" t="s">
        <v>28</v>
      </c>
      <c r="H44" s="12"/>
      <c r="I44" s="12"/>
      <c r="J44" s="13">
        <v>0.25</v>
      </c>
      <c r="K44" s="31">
        <v>0.25</v>
      </c>
      <c r="L44" s="14" t="s">
        <v>71</v>
      </c>
      <c r="M44" s="15">
        <f t="shared" si="18"/>
        <v>33975</v>
      </c>
      <c r="N44" s="36">
        <f t="shared" si="19"/>
        <v>69250</v>
      </c>
      <c r="O44" s="15">
        <f t="shared" si="20"/>
        <v>58500</v>
      </c>
      <c r="P44" s="15">
        <f t="shared" si="21"/>
        <v>69250</v>
      </c>
      <c r="Q44" s="15">
        <f>O44</f>
        <v>58500</v>
      </c>
      <c r="R44" s="36">
        <f>N44</f>
        <v>69250</v>
      </c>
      <c r="S44" s="17" t="e">
        <f>#REF!</f>
        <v>#REF!</v>
      </c>
      <c r="T44" s="15">
        <f>P44</f>
        <v>69250</v>
      </c>
    </row>
    <row r="45" spans="1:20" s="37" customFormat="1" ht="21" thickBot="1" x14ac:dyDescent="0.55000000000000004">
      <c r="A45" s="8" t="s">
        <v>92</v>
      </c>
      <c r="B45" s="8" t="s">
        <v>95</v>
      </c>
      <c r="C45" s="38">
        <v>900015</v>
      </c>
      <c r="D45" s="30" t="s">
        <v>21</v>
      </c>
      <c r="E45" s="39" t="s">
        <v>96</v>
      </c>
      <c r="F45" s="40"/>
      <c r="G45" s="40"/>
      <c r="H45" s="40"/>
      <c r="I45" s="40" t="s">
        <v>40</v>
      </c>
      <c r="J45" s="41">
        <v>0.8</v>
      </c>
      <c r="K45" s="42">
        <v>0.8</v>
      </c>
      <c r="L45" s="43" t="s">
        <v>71</v>
      </c>
      <c r="M45" s="15">
        <f t="shared" si="18"/>
        <v>108720</v>
      </c>
      <c r="N45" s="36">
        <f t="shared" si="19"/>
        <v>221600</v>
      </c>
      <c r="O45" s="15">
        <f t="shared" si="20"/>
        <v>187200</v>
      </c>
      <c r="P45" s="15">
        <f t="shared" si="21"/>
        <v>221600</v>
      </c>
      <c r="Q45" s="36">
        <f>O45-(M45*70/100)</f>
        <v>111096</v>
      </c>
      <c r="R45" s="36">
        <f>N45-(M45*70/100)</f>
        <v>145496</v>
      </c>
      <c r="S45" s="44" t="e">
        <f>#REF!-(M45*70/100)</f>
        <v>#REF!</v>
      </c>
      <c r="T45" s="36">
        <f t="shared" si="5"/>
        <v>145496</v>
      </c>
    </row>
    <row r="46" spans="1:20" s="37" customFormat="1" ht="21" thickBot="1" x14ac:dyDescent="0.55000000000000004">
      <c r="A46" s="8" t="s">
        <v>92</v>
      </c>
      <c r="B46" s="8" t="s">
        <v>95</v>
      </c>
      <c r="C46" s="38">
        <v>900020</v>
      </c>
      <c r="D46" s="30" t="s">
        <v>31</v>
      </c>
      <c r="E46" s="39" t="s">
        <v>97</v>
      </c>
      <c r="F46" s="40"/>
      <c r="G46" s="40" t="s">
        <v>28</v>
      </c>
      <c r="H46" s="40"/>
      <c r="I46" s="40"/>
      <c r="J46" s="41">
        <v>0.2</v>
      </c>
      <c r="K46" s="42">
        <v>0.2</v>
      </c>
      <c r="L46" s="43" t="s">
        <v>71</v>
      </c>
      <c r="M46" s="15">
        <f t="shared" si="18"/>
        <v>27180</v>
      </c>
      <c r="N46" s="36">
        <f t="shared" si="19"/>
        <v>55400</v>
      </c>
      <c r="O46" s="15">
        <f t="shared" si="20"/>
        <v>46800</v>
      </c>
      <c r="P46" s="15">
        <f t="shared" si="21"/>
        <v>55400</v>
      </c>
      <c r="Q46" s="36">
        <f t="shared" ref="Q46:Q49" si="22">O46</f>
        <v>46800</v>
      </c>
      <c r="R46" s="36">
        <f>N46</f>
        <v>55400</v>
      </c>
      <c r="S46" s="44" t="e">
        <f>#REF!</f>
        <v>#REF!</v>
      </c>
      <c r="T46" s="36">
        <f t="shared" ref="T46:T49" si="23">P46</f>
        <v>55400</v>
      </c>
    </row>
    <row r="47" spans="1:20" s="37" customFormat="1" ht="21" thickBot="1" x14ac:dyDescent="0.55000000000000004">
      <c r="A47" s="8" t="s">
        <v>92</v>
      </c>
      <c r="B47" s="8" t="s">
        <v>95</v>
      </c>
      <c r="C47" s="38">
        <v>900025</v>
      </c>
      <c r="D47" s="30" t="s">
        <v>31</v>
      </c>
      <c r="E47" s="39" t="s">
        <v>98</v>
      </c>
      <c r="F47" s="40"/>
      <c r="G47" s="40" t="s">
        <v>28</v>
      </c>
      <c r="H47" s="40"/>
      <c r="I47" s="40"/>
      <c r="J47" s="41">
        <v>0.5</v>
      </c>
      <c r="K47" s="42">
        <v>0.5</v>
      </c>
      <c r="L47" s="43" t="s">
        <v>71</v>
      </c>
      <c r="M47" s="15">
        <f t="shared" si="18"/>
        <v>67950</v>
      </c>
      <c r="N47" s="36">
        <f t="shared" si="19"/>
        <v>138500</v>
      </c>
      <c r="O47" s="15">
        <f t="shared" si="20"/>
        <v>117000</v>
      </c>
      <c r="P47" s="15">
        <f t="shared" si="21"/>
        <v>138500</v>
      </c>
      <c r="Q47" s="36">
        <f t="shared" si="22"/>
        <v>117000</v>
      </c>
      <c r="R47" s="36">
        <f>N47</f>
        <v>138500</v>
      </c>
      <c r="S47" s="44" t="e">
        <f>#REF!</f>
        <v>#REF!</v>
      </c>
      <c r="T47" s="36">
        <f t="shared" si="23"/>
        <v>138500</v>
      </c>
    </row>
    <row r="48" spans="1:20" s="37" customFormat="1" ht="21" thickBot="1" x14ac:dyDescent="0.55000000000000004">
      <c r="A48" s="8" t="s">
        <v>92</v>
      </c>
      <c r="B48" s="8" t="s">
        <v>95</v>
      </c>
      <c r="C48" s="38">
        <v>900030</v>
      </c>
      <c r="D48" s="30" t="s">
        <v>31</v>
      </c>
      <c r="E48" s="39" t="s">
        <v>99</v>
      </c>
      <c r="F48" s="40"/>
      <c r="G48" s="40" t="s">
        <v>28</v>
      </c>
      <c r="H48" s="40"/>
      <c r="I48" s="40"/>
      <c r="J48" s="41">
        <v>0.2</v>
      </c>
      <c r="K48" s="38">
        <v>0.2</v>
      </c>
      <c r="L48" s="43" t="s">
        <v>71</v>
      </c>
      <c r="M48" s="15">
        <f t="shared" si="18"/>
        <v>27180</v>
      </c>
      <c r="N48" s="36">
        <f t="shared" si="19"/>
        <v>55400</v>
      </c>
      <c r="O48" s="15">
        <f t="shared" si="20"/>
        <v>46800</v>
      </c>
      <c r="P48" s="15">
        <f t="shared" si="21"/>
        <v>55400</v>
      </c>
      <c r="Q48" s="36">
        <f t="shared" si="22"/>
        <v>46800</v>
      </c>
      <c r="R48" s="36">
        <f>N48</f>
        <v>55400</v>
      </c>
      <c r="S48" s="44" t="e">
        <f>#REF!</f>
        <v>#REF!</v>
      </c>
      <c r="T48" s="36">
        <f t="shared" si="23"/>
        <v>55400</v>
      </c>
    </row>
    <row r="49" spans="1:20" s="37" customFormat="1" ht="21" thickBot="1" x14ac:dyDescent="0.55000000000000004">
      <c r="A49" s="8" t="s">
        <v>92</v>
      </c>
      <c r="B49" s="8" t="s">
        <v>95</v>
      </c>
      <c r="C49" s="38">
        <v>900035</v>
      </c>
      <c r="D49" s="30" t="s">
        <v>31</v>
      </c>
      <c r="E49" s="39" t="s">
        <v>100</v>
      </c>
      <c r="F49" s="40"/>
      <c r="G49" s="40" t="s">
        <v>28</v>
      </c>
      <c r="H49" s="40"/>
      <c r="I49" s="40"/>
      <c r="J49" s="41">
        <v>0.2</v>
      </c>
      <c r="K49" s="42">
        <v>0.2</v>
      </c>
      <c r="L49" s="43" t="s">
        <v>71</v>
      </c>
      <c r="M49" s="15">
        <f t="shared" si="18"/>
        <v>27180</v>
      </c>
      <c r="N49" s="36">
        <f t="shared" si="19"/>
        <v>55400</v>
      </c>
      <c r="O49" s="15">
        <f t="shared" si="20"/>
        <v>46800</v>
      </c>
      <c r="P49" s="15">
        <f t="shared" si="21"/>
        <v>55400</v>
      </c>
      <c r="Q49" s="36">
        <f t="shared" si="22"/>
        <v>46800</v>
      </c>
      <c r="R49" s="36">
        <f>N49</f>
        <v>55400</v>
      </c>
      <c r="S49" s="44" t="e">
        <f>#REF!</f>
        <v>#REF!</v>
      </c>
      <c r="T49" s="36">
        <f t="shared" si="23"/>
        <v>55400</v>
      </c>
    </row>
    <row r="50" spans="1:20" ht="21" thickBot="1" x14ac:dyDescent="0.55000000000000004">
      <c r="A50" s="8" t="s">
        <v>92</v>
      </c>
      <c r="B50" s="8" t="s">
        <v>101</v>
      </c>
      <c r="C50" s="31">
        <v>900200</v>
      </c>
      <c r="D50" s="30" t="s">
        <v>21</v>
      </c>
      <c r="E50" s="11" t="s">
        <v>102</v>
      </c>
      <c r="F50" s="12"/>
      <c r="G50" s="12"/>
      <c r="H50" s="12"/>
      <c r="I50" s="12"/>
      <c r="J50" s="13">
        <v>4.4000000000000004</v>
      </c>
      <c r="K50" s="31">
        <v>4.4000000000000004</v>
      </c>
      <c r="L50" s="14" t="s">
        <v>71</v>
      </c>
      <c r="M50" s="15">
        <f t="shared" si="18"/>
        <v>597960</v>
      </c>
      <c r="N50" s="36">
        <f t="shared" si="19"/>
        <v>1218800</v>
      </c>
      <c r="O50" s="15">
        <f t="shared" si="20"/>
        <v>1029600.0000000001</v>
      </c>
      <c r="P50" s="15">
        <f t="shared" si="21"/>
        <v>1218800</v>
      </c>
      <c r="Q50" s="15">
        <f t="shared" ref="Q50:Q72" si="24">O50-(M50*70/100)</f>
        <v>611028.00000000012</v>
      </c>
      <c r="R50" s="36">
        <f t="shared" ref="R50:R72" si="25">N50-(M50*70/100)</f>
        <v>800228</v>
      </c>
      <c r="S50" s="17" t="e">
        <f>#REF!-(M50*70/100)</f>
        <v>#REF!</v>
      </c>
      <c r="T50" s="15">
        <f t="shared" si="5"/>
        <v>800228</v>
      </c>
    </row>
    <row r="51" spans="1:20" ht="21" thickBot="1" x14ac:dyDescent="0.55000000000000004">
      <c r="A51" s="8" t="s">
        <v>92</v>
      </c>
      <c r="B51" s="8" t="s">
        <v>103</v>
      </c>
      <c r="C51" s="31">
        <v>900270</v>
      </c>
      <c r="D51" s="30" t="s">
        <v>21</v>
      </c>
      <c r="E51" s="11" t="s">
        <v>104</v>
      </c>
      <c r="F51" s="12"/>
      <c r="G51" s="12"/>
      <c r="H51" s="12"/>
      <c r="I51" s="12"/>
      <c r="J51" s="13">
        <v>1.5</v>
      </c>
      <c r="K51" s="31">
        <v>1</v>
      </c>
      <c r="L51" s="31">
        <v>0.5</v>
      </c>
      <c r="M51" s="15">
        <f t="shared" si="18"/>
        <v>225400</v>
      </c>
      <c r="N51" s="36">
        <f t="shared" si="19"/>
        <v>599000</v>
      </c>
      <c r="O51" s="15">
        <f t="shared" si="20"/>
        <v>376000</v>
      </c>
      <c r="P51" s="15">
        <f t="shared" si="21"/>
        <v>442500</v>
      </c>
      <c r="Q51" s="15">
        <f t="shared" si="24"/>
        <v>218220</v>
      </c>
      <c r="R51" s="36">
        <f t="shared" si="25"/>
        <v>441220</v>
      </c>
      <c r="S51" s="17" t="e">
        <f>#REF!-(M51*70/100)</f>
        <v>#REF!</v>
      </c>
      <c r="T51" s="15">
        <f t="shared" si="5"/>
        <v>284720</v>
      </c>
    </row>
    <row r="52" spans="1:20" ht="21" thickBot="1" x14ac:dyDescent="0.55000000000000004">
      <c r="A52" s="8" t="s">
        <v>92</v>
      </c>
      <c r="B52" s="8" t="s">
        <v>103</v>
      </c>
      <c r="C52" s="31">
        <v>900275</v>
      </c>
      <c r="D52" s="30" t="s">
        <v>21</v>
      </c>
      <c r="E52" s="11" t="s">
        <v>105</v>
      </c>
      <c r="F52" s="12"/>
      <c r="G52" s="12"/>
      <c r="H52" s="12"/>
      <c r="I52" s="12"/>
      <c r="J52" s="13">
        <v>3.3000000000000003</v>
      </c>
      <c r="K52" s="31">
        <v>2.2000000000000002</v>
      </c>
      <c r="L52" s="31">
        <v>1.1000000000000001</v>
      </c>
      <c r="M52" s="15">
        <f t="shared" si="18"/>
        <v>495880</v>
      </c>
      <c r="N52" s="36">
        <f t="shared" si="19"/>
        <v>1317800</v>
      </c>
      <c r="O52" s="15">
        <f t="shared" si="20"/>
        <v>827200</v>
      </c>
      <c r="P52" s="15">
        <f t="shared" si="21"/>
        <v>973500</v>
      </c>
      <c r="Q52" s="15">
        <f t="shared" si="24"/>
        <v>480084</v>
      </c>
      <c r="R52" s="36">
        <f t="shared" si="25"/>
        <v>970684</v>
      </c>
      <c r="S52" s="17" t="e">
        <f>#REF!-(M52*70/100)</f>
        <v>#REF!</v>
      </c>
      <c r="T52" s="15">
        <f t="shared" si="5"/>
        <v>626384</v>
      </c>
    </row>
    <row r="53" spans="1:20" ht="21" thickBot="1" x14ac:dyDescent="0.55000000000000004">
      <c r="A53" s="8" t="s">
        <v>92</v>
      </c>
      <c r="B53" s="8" t="s">
        <v>103</v>
      </c>
      <c r="C53" s="31">
        <v>900280</v>
      </c>
      <c r="D53" s="30" t="s">
        <v>21</v>
      </c>
      <c r="E53" s="11" t="s">
        <v>106</v>
      </c>
      <c r="F53" s="12"/>
      <c r="G53" s="12"/>
      <c r="H53" s="12"/>
      <c r="I53" s="12"/>
      <c r="J53" s="13">
        <v>0.7</v>
      </c>
      <c r="K53" s="31">
        <v>0.5</v>
      </c>
      <c r="L53" s="31">
        <v>0.2</v>
      </c>
      <c r="M53" s="15">
        <f t="shared" si="18"/>
        <v>103750</v>
      </c>
      <c r="N53" s="36">
        <f t="shared" si="19"/>
        <v>267300</v>
      </c>
      <c r="O53" s="15">
        <f t="shared" si="20"/>
        <v>173800</v>
      </c>
      <c r="P53" s="15">
        <f t="shared" si="21"/>
        <v>204700</v>
      </c>
      <c r="Q53" s="15">
        <f t="shared" si="24"/>
        <v>101175</v>
      </c>
      <c r="R53" s="36">
        <f t="shared" si="25"/>
        <v>194675</v>
      </c>
      <c r="S53" s="17" t="e">
        <f>#REF!-(M53*70/100)</f>
        <v>#REF!</v>
      </c>
      <c r="T53" s="15">
        <f t="shared" si="5"/>
        <v>132075</v>
      </c>
    </row>
    <row r="54" spans="1:20" ht="38.25" thickBot="1" x14ac:dyDescent="0.55000000000000004">
      <c r="A54" s="8" t="s">
        <v>92</v>
      </c>
      <c r="B54" s="8" t="s">
        <v>103</v>
      </c>
      <c r="C54" s="31">
        <v>900285</v>
      </c>
      <c r="D54" s="30" t="s">
        <v>21</v>
      </c>
      <c r="E54" s="11" t="s">
        <v>107</v>
      </c>
      <c r="F54" s="12"/>
      <c r="G54" s="12"/>
      <c r="H54" s="12"/>
      <c r="I54" s="12"/>
      <c r="J54" s="13">
        <v>0.89999999999999991</v>
      </c>
      <c r="K54" s="31">
        <v>0.6</v>
      </c>
      <c r="L54" s="31">
        <v>0.3</v>
      </c>
      <c r="M54" s="15">
        <f t="shared" si="18"/>
        <v>135240</v>
      </c>
      <c r="N54" s="36">
        <f t="shared" si="19"/>
        <v>359400</v>
      </c>
      <c r="O54" s="15">
        <f t="shared" si="20"/>
        <v>225600</v>
      </c>
      <c r="P54" s="15">
        <f t="shared" si="21"/>
        <v>265500</v>
      </c>
      <c r="Q54" s="15">
        <f t="shared" si="24"/>
        <v>130932</v>
      </c>
      <c r="R54" s="36">
        <f t="shared" si="25"/>
        <v>264732</v>
      </c>
      <c r="S54" s="17" t="e">
        <f>#REF!-(M54*70/100)</f>
        <v>#REF!</v>
      </c>
      <c r="T54" s="15">
        <f t="shared" si="5"/>
        <v>170832</v>
      </c>
    </row>
    <row r="55" spans="1:20" ht="21" thickBot="1" x14ac:dyDescent="0.55000000000000004">
      <c r="A55" s="8" t="s">
        <v>92</v>
      </c>
      <c r="B55" s="8" t="s">
        <v>103</v>
      </c>
      <c r="C55" s="29">
        <v>900290</v>
      </c>
      <c r="D55" s="30" t="s">
        <v>21</v>
      </c>
      <c r="E55" s="11" t="s">
        <v>108</v>
      </c>
      <c r="F55" s="12"/>
      <c r="G55" s="12"/>
      <c r="H55" s="12"/>
      <c r="I55" s="12"/>
      <c r="J55" s="13">
        <v>3</v>
      </c>
      <c r="K55" s="29">
        <v>2</v>
      </c>
      <c r="L55" s="29">
        <v>1</v>
      </c>
      <c r="M55" s="15">
        <f t="shared" si="18"/>
        <v>450800</v>
      </c>
      <c r="N55" s="36">
        <f t="shared" si="19"/>
        <v>1198000</v>
      </c>
      <c r="O55" s="15">
        <f t="shared" si="20"/>
        <v>752000</v>
      </c>
      <c r="P55" s="15">
        <f t="shared" si="21"/>
        <v>885000</v>
      </c>
      <c r="Q55" s="15">
        <f t="shared" si="24"/>
        <v>436440</v>
      </c>
      <c r="R55" s="36">
        <f t="shared" si="25"/>
        <v>882440</v>
      </c>
      <c r="S55" s="17" t="e">
        <f>#REF!-(M55*70/100)</f>
        <v>#REF!</v>
      </c>
      <c r="T55" s="15">
        <f t="shared" si="5"/>
        <v>569440</v>
      </c>
    </row>
    <row r="56" spans="1:20" ht="38.25" thickBot="1" x14ac:dyDescent="0.55000000000000004">
      <c r="A56" s="8" t="s">
        <v>92</v>
      </c>
      <c r="B56" s="8" t="s">
        <v>109</v>
      </c>
      <c r="C56" s="31">
        <v>900475</v>
      </c>
      <c r="D56" s="30" t="s">
        <v>21</v>
      </c>
      <c r="E56" s="11" t="s">
        <v>110</v>
      </c>
      <c r="F56" s="12"/>
      <c r="G56" s="12"/>
      <c r="H56" s="12"/>
      <c r="I56" s="12"/>
      <c r="J56" s="13">
        <v>1.7999999999999998</v>
      </c>
      <c r="K56" s="31">
        <v>1.2</v>
      </c>
      <c r="L56" s="31">
        <v>0.6</v>
      </c>
      <c r="M56" s="15">
        <f t="shared" si="18"/>
        <v>270480</v>
      </c>
      <c r="N56" s="36">
        <f t="shared" si="19"/>
        <v>718800</v>
      </c>
      <c r="O56" s="15">
        <f t="shared" si="20"/>
        <v>451200</v>
      </c>
      <c r="P56" s="15">
        <f t="shared" si="21"/>
        <v>531000</v>
      </c>
      <c r="Q56" s="15">
        <f t="shared" si="24"/>
        <v>261864</v>
      </c>
      <c r="R56" s="36">
        <f t="shared" si="25"/>
        <v>529464</v>
      </c>
      <c r="S56" s="17" t="e">
        <f>#REF!-(M56*70/100)</f>
        <v>#REF!</v>
      </c>
      <c r="T56" s="15">
        <f t="shared" si="5"/>
        <v>341664</v>
      </c>
    </row>
    <row r="57" spans="1:20" ht="80.25" thickBot="1" x14ac:dyDescent="0.55000000000000004">
      <c r="A57" s="8" t="s">
        <v>92</v>
      </c>
      <c r="B57" s="8" t="s">
        <v>109</v>
      </c>
      <c r="C57" s="29">
        <v>900480</v>
      </c>
      <c r="D57" s="30" t="s">
        <v>21</v>
      </c>
      <c r="E57" s="11" t="s">
        <v>111</v>
      </c>
      <c r="F57" s="12"/>
      <c r="G57" s="12"/>
      <c r="H57" s="12"/>
      <c r="I57" s="12"/>
      <c r="J57" s="13">
        <v>1</v>
      </c>
      <c r="K57" s="29">
        <v>0.7</v>
      </c>
      <c r="L57" s="29">
        <v>0.3</v>
      </c>
      <c r="M57" s="15">
        <f t="shared" si="18"/>
        <v>148830</v>
      </c>
      <c r="N57" s="36">
        <f t="shared" si="19"/>
        <v>387100</v>
      </c>
      <c r="O57" s="15">
        <f t="shared" si="20"/>
        <v>249000</v>
      </c>
      <c r="P57" s="15">
        <f t="shared" si="21"/>
        <v>293200</v>
      </c>
      <c r="Q57" s="15">
        <f t="shared" si="24"/>
        <v>144819</v>
      </c>
      <c r="R57" s="36">
        <f t="shared" si="25"/>
        <v>282919</v>
      </c>
      <c r="S57" s="17" t="e">
        <f>#REF!-(M57*70/100)</f>
        <v>#REF!</v>
      </c>
      <c r="T57" s="15">
        <f t="shared" si="5"/>
        <v>189019</v>
      </c>
    </row>
    <row r="58" spans="1:20" ht="21" thickBot="1" x14ac:dyDescent="0.55000000000000004">
      <c r="A58" s="8" t="s">
        <v>92</v>
      </c>
      <c r="B58" s="8" t="s">
        <v>109</v>
      </c>
      <c r="C58" s="31">
        <v>900485</v>
      </c>
      <c r="D58" s="30" t="s">
        <v>21</v>
      </c>
      <c r="E58" s="11" t="s">
        <v>112</v>
      </c>
      <c r="F58" s="12"/>
      <c r="G58" s="12"/>
      <c r="H58" s="12"/>
      <c r="I58" s="12"/>
      <c r="J58" s="13">
        <v>0.89999999999999991</v>
      </c>
      <c r="K58" s="31">
        <v>0.7</v>
      </c>
      <c r="L58" s="31">
        <v>0.2</v>
      </c>
      <c r="M58" s="15">
        <f t="shared" si="18"/>
        <v>130930</v>
      </c>
      <c r="N58" s="36">
        <f t="shared" si="19"/>
        <v>322700</v>
      </c>
      <c r="O58" s="15">
        <f t="shared" si="20"/>
        <v>220600</v>
      </c>
      <c r="P58" s="15">
        <f t="shared" si="21"/>
        <v>260100</v>
      </c>
      <c r="Q58" s="15">
        <f t="shared" si="24"/>
        <v>128949</v>
      </c>
      <c r="R58" s="36">
        <f t="shared" si="25"/>
        <v>231049</v>
      </c>
      <c r="S58" s="17" t="e">
        <f>#REF!-(M58*70/100)</f>
        <v>#REF!</v>
      </c>
      <c r="T58" s="15">
        <f t="shared" si="5"/>
        <v>168449</v>
      </c>
    </row>
    <row r="59" spans="1:20" ht="21" thickBot="1" x14ac:dyDescent="0.55000000000000004">
      <c r="A59" s="8" t="s">
        <v>92</v>
      </c>
      <c r="B59" s="8" t="s">
        <v>109</v>
      </c>
      <c r="C59" s="31">
        <v>900490</v>
      </c>
      <c r="D59" s="30" t="s">
        <v>21</v>
      </c>
      <c r="E59" s="11" t="s">
        <v>113</v>
      </c>
      <c r="F59" s="12"/>
      <c r="G59" s="12"/>
      <c r="H59" s="12"/>
      <c r="I59" s="12"/>
      <c r="J59" s="13">
        <v>0.5</v>
      </c>
      <c r="K59" s="31">
        <v>0.35</v>
      </c>
      <c r="L59" s="31">
        <v>0.15</v>
      </c>
      <c r="M59" s="15">
        <f t="shared" si="18"/>
        <v>74415</v>
      </c>
      <c r="N59" s="36">
        <f t="shared" si="19"/>
        <v>193550</v>
      </c>
      <c r="O59" s="15">
        <f t="shared" si="20"/>
        <v>124500</v>
      </c>
      <c r="P59" s="15">
        <f t="shared" si="21"/>
        <v>146600</v>
      </c>
      <c r="Q59" s="15">
        <f t="shared" si="24"/>
        <v>72409.5</v>
      </c>
      <c r="R59" s="36">
        <f t="shared" si="25"/>
        <v>141459.5</v>
      </c>
      <c r="S59" s="17" t="e">
        <f>#REF!-(M59*70/100)</f>
        <v>#REF!</v>
      </c>
      <c r="T59" s="15">
        <f t="shared" si="5"/>
        <v>94509.5</v>
      </c>
    </row>
    <row r="60" spans="1:20" ht="21" thickBot="1" x14ac:dyDescent="0.55000000000000004">
      <c r="A60" s="8" t="s">
        <v>92</v>
      </c>
      <c r="B60" s="8" t="s">
        <v>109</v>
      </c>
      <c r="C60" s="31">
        <v>900495</v>
      </c>
      <c r="D60" s="32" t="s">
        <v>34</v>
      </c>
      <c r="E60" s="11" t="s">
        <v>114</v>
      </c>
      <c r="F60" s="12"/>
      <c r="G60" s="12"/>
      <c r="H60" s="12"/>
      <c r="I60" s="12"/>
      <c r="J60" s="13">
        <v>4</v>
      </c>
      <c r="K60" s="31">
        <v>2.5</v>
      </c>
      <c r="L60" s="31">
        <v>1.5</v>
      </c>
      <c r="M60" s="15">
        <f t="shared" si="18"/>
        <v>608250</v>
      </c>
      <c r="N60" s="36">
        <f t="shared" si="19"/>
        <v>1658500</v>
      </c>
      <c r="O60" s="15">
        <f t="shared" si="20"/>
        <v>1011000</v>
      </c>
      <c r="P60" s="15">
        <f t="shared" si="21"/>
        <v>1189000</v>
      </c>
      <c r="Q60" s="15">
        <f t="shared" si="24"/>
        <v>585225</v>
      </c>
      <c r="R60" s="36">
        <f t="shared" si="25"/>
        <v>1232725</v>
      </c>
      <c r="S60" s="17" t="e">
        <f>#REF!-(M60*70/100)</f>
        <v>#REF!</v>
      </c>
      <c r="T60" s="15">
        <f t="shared" si="5"/>
        <v>763225</v>
      </c>
    </row>
    <row r="61" spans="1:20" ht="21" thickBot="1" x14ac:dyDescent="0.55000000000000004">
      <c r="A61" s="8" t="s">
        <v>92</v>
      </c>
      <c r="B61" s="8" t="s">
        <v>115</v>
      </c>
      <c r="C61" s="29">
        <v>900710</v>
      </c>
      <c r="D61" s="30" t="s">
        <v>21</v>
      </c>
      <c r="E61" s="11" t="s">
        <v>116</v>
      </c>
      <c r="F61" s="12"/>
      <c r="G61" s="12"/>
      <c r="H61" s="12"/>
      <c r="I61" s="12"/>
      <c r="J61" s="13">
        <v>1</v>
      </c>
      <c r="K61" s="29">
        <v>0.3</v>
      </c>
      <c r="L61" s="29">
        <v>0.7</v>
      </c>
      <c r="M61" s="15">
        <f t="shared" si="18"/>
        <v>166070</v>
      </c>
      <c r="N61" s="36">
        <f t="shared" si="19"/>
        <v>533900</v>
      </c>
      <c r="O61" s="15">
        <f t="shared" si="20"/>
        <v>269000</v>
      </c>
      <c r="P61" s="15">
        <f t="shared" si="21"/>
        <v>314800</v>
      </c>
      <c r="Q61" s="15">
        <f t="shared" si="24"/>
        <v>152751</v>
      </c>
      <c r="R61" s="36">
        <f t="shared" si="25"/>
        <v>417651</v>
      </c>
      <c r="S61" s="17" t="e">
        <f>#REF!-(M61*70/100)</f>
        <v>#REF!</v>
      </c>
      <c r="T61" s="15">
        <f t="shared" si="5"/>
        <v>198551</v>
      </c>
    </row>
    <row r="62" spans="1:20" ht="38.25" thickBot="1" x14ac:dyDescent="0.55000000000000004">
      <c r="A62" s="8" t="s">
        <v>92</v>
      </c>
      <c r="B62" s="8" t="s">
        <v>115</v>
      </c>
      <c r="C62" s="31">
        <v>900715</v>
      </c>
      <c r="D62" s="30" t="s">
        <v>21</v>
      </c>
      <c r="E62" s="11" t="s">
        <v>117</v>
      </c>
      <c r="F62" s="12"/>
      <c r="G62" s="12"/>
      <c r="H62" s="12"/>
      <c r="I62" s="12"/>
      <c r="J62" s="13">
        <v>26.5</v>
      </c>
      <c r="K62" s="31">
        <v>17.5</v>
      </c>
      <c r="L62" s="31">
        <v>9</v>
      </c>
      <c r="M62" s="15">
        <f t="shared" si="18"/>
        <v>3989250</v>
      </c>
      <c r="N62" s="36">
        <f t="shared" si="19"/>
        <v>10643500</v>
      </c>
      <c r="O62" s="15">
        <f t="shared" si="20"/>
        <v>6651000</v>
      </c>
      <c r="P62" s="15">
        <f t="shared" si="21"/>
        <v>7826500</v>
      </c>
      <c r="Q62" s="15">
        <f t="shared" si="24"/>
        <v>3858525</v>
      </c>
      <c r="R62" s="36">
        <f t="shared" si="25"/>
        <v>7851025</v>
      </c>
      <c r="S62" s="17" t="e">
        <f>#REF!-(M62*70/100)</f>
        <v>#REF!</v>
      </c>
      <c r="T62" s="15">
        <f t="shared" si="5"/>
        <v>5034025</v>
      </c>
    </row>
    <row r="63" spans="1:20" ht="21" thickBot="1" x14ac:dyDescent="0.55000000000000004">
      <c r="A63" s="8" t="s">
        <v>92</v>
      </c>
      <c r="B63" s="8" t="s">
        <v>115</v>
      </c>
      <c r="C63" s="31">
        <v>900740</v>
      </c>
      <c r="D63" s="30" t="s">
        <v>21</v>
      </c>
      <c r="E63" s="33" t="s">
        <v>118</v>
      </c>
      <c r="F63" s="12"/>
      <c r="G63" s="12"/>
      <c r="H63" s="12"/>
      <c r="I63" s="12"/>
      <c r="J63" s="13">
        <v>14.7</v>
      </c>
      <c r="K63" s="31">
        <v>10</v>
      </c>
      <c r="L63" s="31">
        <v>4.7</v>
      </c>
      <c r="M63" s="15">
        <f t="shared" si="18"/>
        <v>2200300</v>
      </c>
      <c r="N63" s="36">
        <f t="shared" si="19"/>
        <v>5796800</v>
      </c>
      <c r="O63" s="15">
        <f t="shared" si="20"/>
        <v>3674800</v>
      </c>
      <c r="P63" s="15">
        <f t="shared" si="21"/>
        <v>4325700</v>
      </c>
      <c r="Q63" s="15">
        <f t="shared" si="24"/>
        <v>2134590</v>
      </c>
      <c r="R63" s="36">
        <f t="shared" si="25"/>
        <v>4256590</v>
      </c>
      <c r="S63" s="17" t="e">
        <f>#REF!-(M63*70/100)</f>
        <v>#REF!</v>
      </c>
      <c r="T63" s="15">
        <f t="shared" si="5"/>
        <v>2785490</v>
      </c>
    </row>
    <row r="64" spans="1:20" ht="21" thickBot="1" x14ac:dyDescent="0.55000000000000004">
      <c r="A64" s="8" t="s">
        <v>92</v>
      </c>
      <c r="B64" s="8" t="s">
        <v>115</v>
      </c>
      <c r="C64" s="29">
        <v>900780</v>
      </c>
      <c r="D64" s="30" t="s">
        <v>21</v>
      </c>
      <c r="E64" s="11" t="s">
        <v>119</v>
      </c>
      <c r="F64" s="12"/>
      <c r="G64" s="12"/>
      <c r="H64" s="12"/>
      <c r="I64" s="12"/>
      <c r="J64" s="13">
        <v>14</v>
      </c>
      <c r="K64" s="29">
        <v>9.5</v>
      </c>
      <c r="L64" s="29">
        <v>4.5</v>
      </c>
      <c r="M64" s="15">
        <f t="shared" si="18"/>
        <v>2096550</v>
      </c>
      <c r="N64" s="36">
        <f t="shared" si="19"/>
        <v>5529500</v>
      </c>
      <c r="O64" s="15">
        <f t="shared" si="20"/>
        <v>3501000</v>
      </c>
      <c r="P64" s="15">
        <f t="shared" si="21"/>
        <v>4121000</v>
      </c>
      <c r="Q64" s="15">
        <f t="shared" si="24"/>
        <v>2033415</v>
      </c>
      <c r="R64" s="36">
        <f t="shared" si="25"/>
        <v>4061915</v>
      </c>
      <c r="S64" s="17" t="e">
        <f>#REF!-(M64*70/100)</f>
        <v>#REF!</v>
      </c>
      <c r="T64" s="15">
        <f t="shared" si="5"/>
        <v>2653415</v>
      </c>
    </row>
    <row r="65" spans="1:20" ht="21" thickBot="1" x14ac:dyDescent="0.55000000000000004">
      <c r="A65" s="8" t="s">
        <v>92</v>
      </c>
      <c r="B65" s="8" t="s">
        <v>115</v>
      </c>
      <c r="C65" s="29">
        <v>900785</v>
      </c>
      <c r="D65" s="30" t="s">
        <v>21</v>
      </c>
      <c r="E65" s="11" t="s">
        <v>120</v>
      </c>
      <c r="F65" s="12"/>
      <c r="G65" s="12"/>
      <c r="H65" s="12"/>
      <c r="I65" s="12"/>
      <c r="J65" s="13">
        <v>8</v>
      </c>
      <c r="K65" s="29">
        <v>5.5</v>
      </c>
      <c r="L65" s="29">
        <v>2.5</v>
      </c>
      <c r="M65" s="15">
        <f t="shared" si="18"/>
        <v>1194950</v>
      </c>
      <c r="N65" s="36">
        <f t="shared" si="19"/>
        <v>3133500</v>
      </c>
      <c r="O65" s="15">
        <f t="shared" si="20"/>
        <v>1997000</v>
      </c>
      <c r="P65" s="15">
        <f t="shared" si="21"/>
        <v>2351000</v>
      </c>
      <c r="Q65" s="15">
        <f t="shared" si="24"/>
        <v>1160535</v>
      </c>
      <c r="R65" s="36">
        <f t="shared" si="25"/>
        <v>2297035</v>
      </c>
      <c r="S65" s="17" t="e">
        <f>#REF!-(M65*70/100)</f>
        <v>#REF!</v>
      </c>
      <c r="T65" s="15">
        <f t="shared" si="5"/>
        <v>1514535</v>
      </c>
    </row>
    <row r="66" spans="1:20" ht="21" thickBot="1" x14ac:dyDescent="0.55000000000000004">
      <c r="A66" s="8" t="s">
        <v>92</v>
      </c>
      <c r="B66" s="8" t="s">
        <v>115</v>
      </c>
      <c r="C66" s="31">
        <v>900800</v>
      </c>
      <c r="D66" s="30" t="s">
        <v>21</v>
      </c>
      <c r="E66" s="11" t="s">
        <v>121</v>
      </c>
      <c r="F66" s="12"/>
      <c r="G66" s="12"/>
      <c r="H66" s="12"/>
      <c r="I66" s="12"/>
      <c r="J66" s="13">
        <v>5.6999999999999993</v>
      </c>
      <c r="K66" s="31">
        <v>3.8</v>
      </c>
      <c r="L66" s="31">
        <v>1.9</v>
      </c>
      <c r="M66" s="15">
        <f t="shared" si="18"/>
        <v>856520</v>
      </c>
      <c r="N66" s="36">
        <f t="shared" si="19"/>
        <v>2276200</v>
      </c>
      <c r="O66" s="15">
        <f t="shared" si="20"/>
        <v>1428800</v>
      </c>
      <c r="P66" s="15">
        <f t="shared" si="21"/>
        <v>1681500</v>
      </c>
      <c r="Q66" s="15">
        <f t="shared" si="24"/>
        <v>829236</v>
      </c>
      <c r="R66" s="36">
        <f t="shared" si="25"/>
        <v>1676636</v>
      </c>
      <c r="S66" s="17" t="e">
        <f>#REF!-(M66*70/100)</f>
        <v>#REF!</v>
      </c>
      <c r="T66" s="15">
        <f t="shared" si="5"/>
        <v>1081936</v>
      </c>
    </row>
    <row r="67" spans="1:20" ht="21" thickBot="1" x14ac:dyDescent="0.55000000000000004">
      <c r="A67" s="8" t="s">
        <v>92</v>
      </c>
      <c r="B67" s="8" t="s">
        <v>122</v>
      </c>
      <c r="C67" s="29">
        <v>900985</v>
      </c>
      <c r="D67" s="30" t="s">
        <v>21</v>
      </c>
      <c r="E67" s="11" t="s">
        <v>123</v>
      </c>
      <c r="F67" s="12"/>
      <c r="G67" s="12"/>
      <c r="H67" s="12"/>
      <c r="I67" s="12"/>
      <c r="J67" s="13">
        <v>1.5</v>
      </c>
      <c r="K67" s="29">
        <v>1</v>
      </c>
      <c r="L67" s="29">
        <v>0.5</v>
      </c>
      <c r="M67" s="15">
        <f t="shared" si="18"/>
        <v>225400</v>
      </c>
      <c r="N67" s="36">
        <f t="shared" si="19"/>
        <v>599000</v>
      </c>
      <c r="O67" s="15">
        <f t="shared" si="20"/>
        <v>376000</v>
      </c>
      <c r="P67" s="15">
        <f t="shared" si="21"/>
        <v>442500</v>
      </c>
      <c r="Q67" s="15">
        <f t="shared" si="24"/>
        <v>218220</v>
      </c>
      <c r="R67" s="36">
        <f t="shared" si="25"/>
        <v>441220</v>
      </c>
      <c r="S67" s="17" t="e">
        <f>#REF!-(M67*70/100)</f>
        <v>#REF!</v>
      </c>
      <c r="T67" s="15">
        <f t="shared" ref="T67:T72" si="26">P67-(M67*70/100)</f>
        <v>284720</v>
      </c>
    </row>
    <row r="68" spans="1:20" ht="21" thickBot="1" x14ac:dyDescent="0.55000000000000004">
      <c r="A68" s="8" t="s">
        <v>92</v>
      </c>
      <c r="B68" s="8" t="s">
        <v>122</v>
      </c>
      <c r="C68" s="29">
        <v>900990</v>
      </c>
      <c r="D68" s="30" t="s">
        <v>21</v>
      </c>
      <c r="E68" s="11" t="s">
        <v>124</v>
      </c>
      <c r="F68" s="12"/>
      <c r="G68" s="12"/>
      <c r="H68" s="12"/>
      <c r="I68" s="12"/>
      <c r="J68" s="13">
        <v>3</v>
      </c>
      <c r="K68" s="29">
        <v>2</v>
      </c>
      <c r="L68" s="29">
        <v>1</v>
      </c>
      <c r="M68" s="15">
        <f t="shared" si="18"/>
        <v>450800</v>
      </c>
      <c r="N68" s="36">
        <f t="shared" si="19"/>
        <v>1198000</v>
      </c>
      <c r="O68" s="15">
        <f t="shared" si="20"/>
        <v>752000</v>
      </c>
      <c r="P68" s="15">
        <f t="shared" si="21"/>
        <v>885000</v>
      </c>
      <c r="Q68" s="15">
        <f t="shared" si="24"/>
        <v>436440</v>
      </c>
      <c r="R68" s="36">
        <f t="shared" si="25"/>
        <v>882440</v>
      </c>
      <c r="S68" s="17" t="e">
        <f>#REF!-(M68*70/100)</f>
        <v>#REF!</v>
      </c>
      <c r="T68" s="15">
        <f t="shared" si="26"/>
        <v>569440</v>
      </c>
    </row>
    <row r="69" spans="1:20" ht="61.5" thickBot="1" x14ac:dyDescent="0.55000000000000004">
      <c r="A69" s="8" t="s">
        <v>92</v>
      </c>
      <c r="B69" s="8" t="s">
        <v>122</v>
      </c>
      <c r="C69" s="29">
        <v>901010</v>
      </c>
      <c r="D69" s="30" t="s">
        <v>21</v>
      </c>
      <c r="E69" s="11" t="s">
        <v>125</v>
      </c>
      <c r="F69" s="12"/>
      <c r="G69" s="12"/>
      <c r="H69" s="12"/>
      <c r="I69" s="12"/>
      <c r="J69" s="13">
        <v>5.5</v>
      </c>
      <c r="K69" s="29">
        <v>4</v>
      </c>
      <c r="L69" s="29">
        <v>1.5</v>
      </c>
      <c r="M69" s="15">
        <f t="shared" si="18"/>
        <v>812100</v>
      </c>
      <c r="N69" s="36">
        <f t="shared" si="19"/>
        <v>2074000</v>
      </c>
      <c r="O69" s="15">
        <f t="shared" si="20"/>
        <v>1362000</v>
      </c>
      <c r="P69" s="15">
        <f t="shared" si="21"/>
        <v>1604500</v>
      </c>
      <c r="Q69" s="15">
        <f t="shared" si="24"/>
        <v>793530</v>
      </c>
      <c r="R69" s="36">
        <f t="shared" si="25"/>
        <v>1505530</v>
      </c>
      <c r="S69" s="17" t="e">
        <f>#REF!-(M69*70/100)</f>
        <v>#REF!</v>
      </c>
      <c r="T69" s="15">
        <f t="shared" si="26"/>
        <v>1036030</v>
      </c>
    </row>
    <row r="70" spans="1:20" ht="21" thickBot="1" x14ac:dyDescent="0.55000000000000004">
      <c r="A70" s="8" t="s">
        <v>92</v>
      </c>
      <c r="B70" s="8" t="s">
        <v>126</v>
      </c>
      <c r="C70" s="29">
        <v>901120</v>
      </c>
      <c r="D70" s="30" t="s">
        <v>21</v>
      </c>
      <c r="E70" s="11" t="s">
        <v>127</v>
      </c>
      <c r="F70" s="12"/>
      <c r="G70" s="12"/>
      <c r="H70" s="12"/>
      <c r="I70" s="12"/>
      <c r="J70" s="13">
        <v>3.3000000000000003</v>
      </c>
      <c r="K70" s="29">
        <v>2.2000000000000002</v>
      </c>
      <c r="L70" s="29">
        <v>1.1000000000000001</v>
      </c>
      <c r="M70" s="15">
        <f t="shared" si="18"/>
        <v>495880</v>
      </c>
      <c r="N70" s="36">
        <f t="shared" si="19"/>
        <v>1317800</v>
      </c>
      <c r="O70" s="15">
        <f t="shared" si="20"/>
        <v>827200</v>
      </c>
      <c r="P70" s="15">
        <f t="shared" si="21"/>
        <v>973500</v>
      </c>
      <c r="Q70" s="15">
        <f t="shared" si="24"/>
        <v>480084</v>
      </c>
      <c r="R70" s="36">
        <f t="shared" si="25"/>
        <v>970684</v>
      </c>
      <c r="S70" s="17" t="e">
        <f>#REF!-(M70*70/100)</f>
        <v>#REF!</v>
      </c>
      <c r="T70" s="15">
        <f t="shared" si="26"/>
        <v>626384</v>
      </c>
    </row>
    <row r="71" spans="1:20" ht="61.5" thickBot="1" x14ac:dyDescent="0.55000000000000004">
      <c r="A71" s="8" t="s">
        <v>92</v>
      </c>
      <c r="B71" s="8" t="s">
        <v>126</v>
      </c>
      <c r="C71" s="29">
        <v>901121</v>
      </c>
      <c r="D71" s="30" t="s">
        <v>21</v>
      </c>
      <c r="E71" s="11" t="s">
        <v>128</v>
      </c>
      <c r="F71" s="12"/>
      <c r="G71" s="12"/>
      <c r="H71" s="12"/>
      <c r="I71" s="12"/>
      <c r="J71" s="13">
        <v>9</v>
      </c>
      <c r="K71" s="29">
        <v>5</v>
      </c>
      <c r="L71" s="29">
        <v>4</v>
      </c>
      <c r="M71" s="15">
        <f t="shared" si="18"/>
        <v>1395500</v>
      </c>
      <c r="N71" s="36">
        <f t="shared" si="19"/>
        <v>3961000</v>
      </c>
      <c r="O71" s="15">
        <f t="shared" si="20"/>
        <v>2306000</v>
      </c>
      <c r="P71" s="15">
        <f t="shared" si="21"/>
        <v>2709000</v>
      </c>
      <c r="Q71" s="15">
        <f t="shared" si="24"/>
        <v>1329150</v>
      </c>
      <c r="R71" s="36">
        <f t="shared" si="25"/>
        <v>2984150</v>
      </c>
      <c r="S71" s="17" t="e">
        <f>#REF!-(M71*70/100)</f>
        <v>#REF!</v>
      </c>
      <c r="T71" s="15">
        <f t="shared" si="26"/>
        <v>1732150</v>
      </c>
    </row>
    <row r="72" spans="1:20" ht="21" thickBot="1" x14ac:dyDescent="0.55000000000000004">
      <c r="A72" s="8" t="s">
        <v>92</v>
      </c>
      <c r="B72" s="8" t="s">
        <v>129</v>
      </c>
      <c r="C72" s="29">
        <v>902030</v>
      </c>
      <c r="D72" s="30"/>
      <c r="E72" s="11" t="s">
        <v>130</v>
      </c>
      <c r="F72" s="12"/>
      <c r="G72" s="12"/>
      <c r="H72" s="12"/>
      <c r="I72" s="12"/>
      <c r="J72" s="13">
        <v>1.7</v>
      </c>
      <c r="K72" s="29">
        <v>1</v>
      </c>
      <c r="L72" s="29">
        <v>0.7</v>
      </c>
      <c r="M72" s="15">
        <f>(K72*135900)+(L72*168000)</f>
        <v>253500</v>
      </c>
      <c r="N72" s="36">
        <f>(K55*528000)+(L55*1030000)</f>
        <v>2086000</v>
      </c>
      <c r="O72" s="15">
        <f>(K55*318000)+(L55*365000)</f>
        <v>1001000</v>
      </c>
      <c r="P72" s="15">
        <f>(K55*528000)+(L55*549000)</f>
        <v>1605000</v>
      </c>
      <c r="Q72" s="15">
        <f t="shared" si="24"/>
        <v>823550</v>
      </c>
      <c r="R72" s="36">
        <f t="shared" si="25"/>
        <v>1908550</v>
      </c>
      <c r="S72" s="17" t="e">
        <f>#REF!-(M72*70/100)</f>
        <v>#REF!</v>
      </c>
      <c r="T72" s="15">
        <f t="shared" si="26"/>
        <v>1427550</v>
      </c>
    </row>
    <row r="73" spans="1:20" ht="21" thickBot="1" x14ac:dyDescent="0.55000000000000004">
      <c r="A73" s="8" t="s">
        <v>92</v>
      </c>
      <c r="B73" s="8" t="s">
        <v>131</v>
      </c>
      <c r="C73" s="29">
        <v>903000</v>
      </c>
      <c r="D73" s="32" t="s">
        <v>31</v>
      </c>
      <c r="E73" s="11" t="s">
        <v>132</v>
      </c>
      <c r="F73" s="12"/>
      <c r="G73" s="12" t="s">
        <v>28</v>
      </c>
      <c r="H73" s="12"/>
      <c r="I73" s="12"/>
      <c r="J73" s="13">
        <v>3</v>
      </c>
      <c r="K73" s="31">
        <v>3</v>
      </c>
      <c r="L73" s="34">
        <v>0</v>
      </c>
      <c r="M73" s="15">
        <f t="shared" ref="M73:M74" si="27">(K73*135900)+(L73*179000)</f>
        <v>407700</v>
      </c>
      <c r="N73" s="36">
        <f t="shared" ref="N73:N74" si="28">(K73*277000)+(L73*644000)</f>
        <v>831000</v>
      </c>
      <c r="O73" s="15">
        <f t="shared" ref="O73:O74" si="29">(K73*234000)+(L73*284000)</f>
        <v>702000</v>
      </c>
      <c r="P73" s="15">
        <f t="shared" ref="P73:P74" si="30">(K73*277000)+(L73*331000)</f>
        <v>831000</v>
      </c>
      <c r="Q73" s="15">
        <f t="shared" ref="Q73:Q74" si="31">O73</f>
        <v>702000</v>
      </c>
      <c r="R73" s="36">
        <f>N73</f>
        <v>831000</v>
      </c>
      <c r="S73" s="17" t="e">
        <f>#REF!</f>
        <v>#REF!</v>
      </c>
      <c r="T73" s="15">
        <f t="shared" ref="T73:T74" si="32">P73</f>
        <v>831000</v>
      </c>
    </row>
    <row r="74" spans="1:20" ht="38.25" thickBot="1" x14ac:dyDescent="0.55000000000000004">
      <c r="A74" s="8" t="s">
        <v>92</v>
      </c>
      <c r="B74" s="8" t="s">
        <v>131</v>
      </c>
      <c r="C74" s="29">
        <v>903005</v>
      </c>
      <c r="D74" s="32" t="s">
        <v>31</v>
      </c>
      <c r="E74" s="11" t="s">
        <v>133</v>
      </c>
      <c r="F74" s="12"/>
      <c r="G74" s="12" t="s">
        <v>28</v>
      </c>
      <c r="H74" s="12"/>
      <c r="I74" s="12"/>
      <c r="J74" s="13">
        <v>0.8</v>
      </c>
      <c r="K74" s="31">
        <v>0.8</v>
      </c>
      <c r="L74" s="34">
        <v>0</v>
      </c>
      <c r="M74" s="15">
        <f t="shared" si="27"/>
        <v>108720</v>
      </c>
      <c r="N74" s="36">
        <f t="shared" si="28"/>
        <v>221600</v>
      </c>
      <c r="O74" s="15">
        <f t="shared" si="29"/>
        <v>187200</v>
      </c>
      <c r="P74" s="15">
        <f t="shared" si="30"/>
        <v>221600</v>
      </c>
      <c r="Q74" s="15">
        <f t="shared" si="31"/>
        <v>187200</v>
      </c>
      <c r="R74" s="36">
        <f>N74</f>
        <v>221600</v>
      </c>
      <c r="S74" s="17" t="e">
        <f>#REF!</f>
        <v>#REF!</v>
      </c>
      <c r="T74" s="15">
        <f t="shared" si="32"/>
        <v>221600</v>
      </c>
    </row>
    <row r="75" spans="1:20" ht="18.75" x14ac:dyDescent="0.25">
      <c r="G75" s="11"/>
    </row>
  </sheetData>
  <autoFilter ref="A1:S74"/>
  <pageMargins left="0.7" right="0.7" top="0.75" bottom="0.75" header="0.3" footer="0.3"/>
  <pageSetup scale="35" orientation="portrait" r:id="rId1"/>
  <colBreaks count="1" manualBreakCount="1">
    <brk id="8" max="7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سرپایی1400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Razieh Pedram</dc:creator>
  <cp:lastModifiedBy>Fatemeh Asadi (MSc)</cp:lastModifiedBy>
  <cp:lastPrinted>2021-05-09T05:22:12Z</cp:lastPrinted>
  <dcterms:created xsi:type="dcterms:W3CDTF">2020-05-19T08:15:22Z</dcterms:created>
  <dcterms:modified xsi:type="dcterms:W3CDTF">2021-05-09T05:27:02Z</dcterms:modified>
</cp:coreProperties>
</file>